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Tabla_514409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I52" i="2" l="1"/>
  <c r="I42" i="2"/>
  <c r="I32" i="2"/>
  <c r="I22" i="2"/>
  <c r="I12" i="2"/>
  <c r="I4" i="2"/>
  <c r="H52" i="2"/>
  <c r="H42" i="2"/>
  <c r="H32" i="2"/>
  <c r="H22" i="2"/>
  <c r="H12" i="2"/>
  <c r="H4" i="2"/>
  <c r="G75" i="2"/>
  <c r="G53" i="2"/>
  <c r="G52" i="2"/>
  <c r="G51" i="2"/>
  <c r="G50" i="2"/>
  <c r="G49" i="2"/>
  <c r="G48" i="2"/>
  <c r="G47" i="2"/>
  <c r="G46" i="2"/>
  <c r="G45" i="2"/>
  <c r="G44" i="2"/>
  <c r="G41" i="2"/>
  <c r="G40" i="2"/>
  <c r="G39" i="2"/>
  <c r="G38" i="2"/>
  <c r="G37" i="2"/>
  <c r="G30" i="2"/>
  <c r="G28" i="2"/>
  <c r="G26" i="2"/>
  <c r="G20" i="2"/>
  <c r="G19" i="2"/>
  <c r="G18" i="2"/>
  <c r="G15" i="2"/>
  <c r="G11" i="2"/>
  <c r="G10" i="2"/>
  <c r="G8" i="2"/>
  <c r="G7" i="2"/>
  <c r="G6" i="2"/>
  <c r="F75" i="2"/>
  <c r="E68" i="2"/>
  <c r="F68" i="2" s="1"/>
  <c r="F53" i="2"/>
  <c r="F52" i="2" s="1"/>
  <c r="E52" i="2"/>
  <c r="D52" i="2"/>
  <c r="F51" i="2"/>
  <c r="F50" i="2"/>
  <c r="F49" i="2"/>
  <c r="F48" i="2"/>
  <c r="E48" i="2"/>
  <c r="D48" i="2"/>
  <c r="F47" i="2"/>
  <c r="F46" i="2"/>
  <c r="D46" i="2"/>
  <c r="E45" i="2"/>
  <c r="F45" i="2" s="1"/>
  <c r="F44" i="2"/>
  <c r="E43" i="2"/>
  <c r="E42" i="2" s="1"/>
  <c r="G42" i="2" s="1"/>
  <c r="D43" i="2"/>
  <c r="F41" i="2"/>
  <c r="F40" i="2"/>
  <c r="F39" i="2"/>
  <c r="F38" i="2"/>
  <c r="E37" i="2"/>
  <c r="D37" i="2"/>
  <c r="E36" i="2"/>
  <c r="G36" i="2" s="1"/>
  <c r="D36" i="2"/>
  <c r="E35" i="2"/>
  <c r="G35" i="2" s="1"/>
  <c r="D35" i="2"/>
  <c r="F35" i="2" s="1"/>
  <c r="F34" i="2"/>
  <c r="F33" i="2"/>
  <c r="E31" i="2"/>
  <c r="G31" i="2" s="1"/>
  <c r="D31" i="2"/>
  <c r="F31" i="2" s="1"/>
  <c r="E30" i="2"/>
  <c r="D30" i="2"/>
  <c r="F30" i="2" s="1"/>
  <c r="E29" i="2"/>
  <c r="F29" i="2" s="1"/>
  <c r="D29" i="2"/>
  <c r="F28" i="2"/>
  <c r="E27" i="2"/>
  <c r="D27" i="2"/>
  <c r="E26" i="2"/>
  <c r="D26" i="2"/>
  <c r="F26" i="2" s="1"/>
  <c r="E25" i="2"/>
  <c r="G25" i="2" s="1"/>
  <c r="D25" i="2"/>
  <c r="F25" i="2" s="1"/>
  <c r="E24" i="2"/>
  <c r="G24" i="2" s="1"/>
  <c r="D24" i="2"/>
  <c r="F24" i="2" s="1"/>
  <c r="E23" i="2"/>
  <c r="F23" i="2" s="1"/>
  <c r="D23" i="2"/>
  <c r="E21" i="2"/>
  <c r="G21" i="2" s="1"/>
  <c r="D21" i="2"/>
  <c r="F21" i="2" s="1"/>
  <c r="F20" i="2"/>
  <c r="E19" i="2"/>
  <c r="D19" i="2"/>
  <c r="F19" i="2" s="1"/>
  <c r="F18" i="2"/>
  <c r="E18" i="2"/>
  <c r="D18" i="2"/>
  <c r="E17" i="2"/>
  <c r="D17" i="2"/>
  <c r="E16" i="2"/>
  <c r="G16" i="2" s="1"/>
  <c r="D16" i="2"/>
  <c r="F16" i="2" s="1"/>
  <c r="F15" i="2"/>
  <c r="E14" i="2"/>
  <c r="G14" i="2" s="1"/>
  <c r="D14" i="2"/>
  <c r="E13" i="2"/>
  <c r="D13" i="2"/>
  <c r="F13" i="2" s="1"/>
  <c r="D11" i="2"/>
  <c r="F11" i="2" s="1"/>
  <c r="F10" i="2"/>
  <c r="E9" i="2"/>
  <c r="G9" i="2" s="1"/>
  <c r="D9" i="2"/>
  <c r="F9" i="2" s="1"/>
  <c r="D8" i="2"/>
  <c r="F8" i="2" s="1"/>
  <c r="E7" i="2"/>
  <c r="D7" i="2"/>
  <c r="F6" i="2"/>
  <c r="E5" i="2"/>
  <c r="F5" i="2" s="1"/>
  <c r="D5" i="2"/>
  <c r="F17" i="2" l="1"/>
  <c r="F27" i="2"/>
  <c r="F22" i="2" s="1"/>
  <c r="D4" i="2"/>
  <c r="E12" i="2"/>
  <c r="G12" i="2" s="1"/>
  <c r="D22" i="2"/>
  <c r="D32" i="2"/>
  <c r="F37" i="2"/>
  <c r="G68" i="2"/>
  <c r="G23" i="2"/>
  <c r="G27" i="2"/>
  <c r="F7" i="2"/>
  <c r="F14" i="2"/>
  <c r="F36" i="2"/>
  <c r="F43" i="2"/>
  <c r="F42" i="2" s="1"/>
  <c r="G5" i="2"/>
  <c r="G13" i="2"/>
  <c r="G17" i="2"/>
  <c r="G29" i="2"/>
  <c r="G43" i="2"/>
  <c r="F4" i="2"/>
  <c r="F32" i="2"/>
  <c r="F12" i="2"/>
  <c r="E4" i="2"/>
  <c r="G4" i="2" s="1"/>
  <c r="E22" i="2"/>
  <c r="G22" i="2" s="1"/>
  <c r="E32" i="2"/>
  <c r="G32" i="2" s="1"/>
  <c r="D12" i="2"/>
  <c r="D42" i="2"/>
</calcChain>
</file>

<file path=xl/sharedStrings.xml><?xml version="1.0" encoding="utf-8"?>
<sst xmlns="http://schemas.openxmlformats.org/spreadsheetml/2006/main" count="486" uniqueCount="198">
  <si>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</si>
  <si>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</si>
  <si>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</si>
  <si>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</si>
  <si>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</si>
  <si>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</si>
  <si>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</si>
  <si>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</si>
  <si>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</si>
  <si>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</si>
  <si>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</si>
  <si>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</si>
  <si>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</si>
  <si>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</si>
  <si>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</si>
  <si>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</si>
  <si>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</si>
  <si>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</si>
  <si>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</si>
  <si>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</si>
  <si>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</si>
  <si>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</si>
  <si>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</si>
  <si>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</si>
  <si>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</si>
  <si>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</si>
  <si>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</si>
  <si>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</si>
  <si>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</si>
  <si>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</si>
  <si>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</si>
  <si>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</si>
  <si>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</si>
  <si>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</si>
  <si>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</si>
  <si>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</si>
  <si>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</si>
  <si>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</si>
  <si>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</si>
  <si>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</si>
  <si>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</si>
  <si>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</si>
  <si>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</si>
  <si>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</si>
  <si>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</si>
  <si>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</si>
  <si>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</si>
  <si>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</si>
  <si>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</si>
  <si>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</si>
  <si>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</si>
  <si>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Tesorería Municipal</t>
  </si>
  <si>
    <t>N/D</t>
  </si>
  <si>
    <t>1200</t>
  </si>
  <si>
    <t>1300</t>
  </si>
  <si>
    <t>1400</t>
  </si>
  <si>
    <t>1500</t>
  </si>
  <si>
    <t>1600</t>
  </si>
  <si>
    <t>1700</t>
  </si>
  <si>
    <t>2000</t>
  </si>
  <si>
    <t>2100</t>
  </si>
  <si>
    <t>2200</t>
  </si>
  <si>
    <t>2300</t>
  </si>
  <si>
    <t>2400</t>
  </si>
  <si>
    <t>2500</t>
  </si>
  <si>
    <t>2600</t>
  </si>
  <si>
    <t>2700</t>
  </si>
  <si>
    <t>2800</t>
  </si>
  <si>
    <t>2900</t>
  </si>
  <si>
    <t>3000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</si>
  <si>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</si>
  <si>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</si>
  <si>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</si>
  <si>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</si>
  <si>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</si>
  <si>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</si>
  <si>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</si>
  <si>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</si>
  <si>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</si>
  <si>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</si>
  <si>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</si>
  <si>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</si>
  <si>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</si>
  <si>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</si>
  <si>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</si>
  <si>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</si>
  <si>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4900</t>
  </si>
  <si>
    <t>5000</t>
  </si>
  <si>
    <t>5100</t>
  </si>
  <si>
    <t>5200</t>
  </si>
  <si>
    <t>5300</t>
  </si>
  <si>
    <t>5400</t>
  </si>
  <si>
    <t>5500</t>
  </si>
  <si>
    <t>5600</t>
  </si>
  <si>
    <t>5700</t>
  </si>
  <si>
    <t>5800</t>
  </si>
  <si>
    <t>5900</t>
  </si>
  <si>
    <t>6000</t>
  </si>
  <si>
    <t>6100</t>
  </si>
  <si>
    <t>6200</t>
  </si>
  <si>
    <t>6300</t>
  </si>
  <si>
    <t>7000</t>
  </si>
  <si>
    <t>7100</t>
  </si>
  <si>
    <t>7200</t>
  </si>
  <si>
    <t>7300</t>
  </si>
  <si>
    <t>7400</t>
  </si>
  <si>
    <t>7500</t>
  </si>
  <si>
    <t>7600</t>
  </si>
  <si>
    <t>7900</t>
  </si>
  <si>
    <t>8000</t>
  </si>
  <si>
    <t>8100</t>
  </si>
  <si>
    <t>8300</t>
  </si>
  <si>
    <t>8500</t>
  </si>
  <si>
    <t>9000</t>
  </si>
  <si>
    <t>9900</t>
  </si>
  <si>
    <t>9100</t>
  </si>
  <si>
    <t>9200</t>
  </si>
  <si>
    <t>9300</t>
  </si>
  <si>
    <t>9400</t>
  </si>
  <si>
    <t>9500</t>
  </si>
  <si>
    <t>9600</t>
  </si>
  <si>
    <t>4700</t>
  </si>
  <si>
    <t>4800</t>
  </si>
  <si>
    <t>1000</t>
  </si>
  <si>
    <t>1100</t>
  </si>
  <si>
    <t xml:space="preserve">SERVICIOS PERSONALES                                                                                </t>
  </si>
  <si>
    <t xml:space="preserve">Remuneraciones al personal de carácter permanente                                                   </t>
  </si>
  <si>
    <t xml:space="preserve">Remuneraciones al personal de carácter transitorio                                                  </t>
  </si>
  <si>
    <t xml:space="preserve">Remuneraciones adicionales y especiales                                                             </t>
  </si>
  <si>
    <t xml:space="preserve">Seguridad Social                                                                                    </t>
  </si>
  <si>
    <t xml:space="preserve">Otras prestaciones sociales y económicas                                                            </t>
  </si>
  <si>
    <t xml:space="preserve">Previsiones                                                                                         </t>
  </si>
  <si>
    <t xml:space="preserve">Pago de estímulos a servidores públicos                                                             </t>
  </si>
  <si>
    <t xml:space="preserve">MATERIALES Y SUMINISTROS                                                                            </t>
  </si>
  <si>
    <t xml:space="preserve">Materiales de administración, emisión de documentos y artícu                                        </t>
  </si>
  <si>
    <t xml:space="preserve">Alimentos y utensilios                                                                              </t>
  </si>
  <si>
    <t xml:space="preserve">Materias primas y materiales de producción y comercializació                                        </t>
  </si>
  <si>
    <t xml:space="preserve">Materiales y artículos de construcción y de reparación                                              </t>
  </si>
  <si>
    <t xml:space="preserve">Productos químicos, farmacéuticos y de laboratorio                                                  </t>
  </si>
  <si>
    <t xml:space="preserve">Combustibles, lubricantes y aditivos                                                                </t>
  </si>
  <si>
    <t xml:space="preserve">Vestuario, blancos, prendas de protección y artículos deport                                        </t>
  </si>
  <si>
    <t xml:space="preserve">Materiales y suministros para seguridad                                                             </t>
  </si>
  <si>
    <t xml:space="preserve">Herramientas, refacciones y accesorios menores                                                      </t>
  </si>
  <si>
    <t xml:space="preserve">SERVICIOS GENERALES                                                                                 </t>
  </si>
  <si>
    <t xml:space="preserve">Servicios básicos                                                                                   </t>
  </si>
  <si>
    <t xml:space="preserve">Servicios de arrendamiento                                                                          </t>
  </si>
  <si>
    <t xml:space="preserve">Servicios profesionales, científicos, técnicos y otros servi                                        </t>
  </si>
  <si>
    <t xml:space="preserve">Servicios financieros, bancarios y comerciales                                                      </t>
  </si>
  <si>
    <t xml:space="preserve">Servicios de instalación, reparación, mantenimiento y conser                                        </t>
  </si>
  <si>
    <t xml:space="preserve">Servicios de comunicación social y publicidad                                                       </t>
  </si>
  <si>
    <t xml:space="preserve">Servicios de traslado y viáticos                                                                    </t>
  </si>
  <si>
    <t xml:space="preserve">Servicios oficiales                                                                                 </t>
  </si>
  <si>
    <t xml:space="preserve">Otros servicios generales                                                                           </t>
  </si>
  <si>
    <t xml:space="preserve">TRANSFERENCIAS, ASIGNACIONES, SUBSIDIOS Y OTRAS AYUDAS                                              </t>
  </si>
  <si>
    <t xml:space="preserve">Transferencias internas y asignaciones al sector público                                            </t>
  </si>
  <si>
    <t xml:space="preserve">Transferencias al resto del sector público                                                          </t>
  </si>
  <si>
    <t xml:space="preserve">Subsidios y subvenciones                                                                            </t>
  </si>
  <si>
    <t xml:space="preserve">Ayudas sociales                                                                                     </t>
  </si>
  <si>
    <t xml:space="preserve">Pensiones y jubilaciones                                                                            </t>
  </si>
  <si>
    <t xml:space="preserve">Transferencias a fideicomisos, mandatos y otros análogos                                            </t>
  </si>
  <si>
    <t xml:space="preserve">Trasferencias para cuotas y aportaciones                                                            </t>
  </si>
  <si>
    <t xml:space="preserve">Donativos                                                                                           </t>
  </si>
  <si>
    <t xml:space="preserve">Transferencias al exterior                                                                          </t>
  </si>
  <si>
    <t xml:space="preserve">BIENES MUEBLES, INMUEBLES E INTANGIBLES                                                             </t>
  </si>
  <si>
    <t xml:space="preserve">Mobiliario y equipo de administración                                                               </t>
  </si>
  <si>
    <t xml:space="preserve">Mobiliario y equipo educacional y recreativo                                                        </t>
  </si>
  <si>
    <t xml:space="preserve">Equipo e instrumental médico y de laboratorio                                                       </t>
  </si>
  <si>
    <t xml:space="preserve">Vehículos y equipo de transporte                                                                    </t>
  </si>
  <si>
    <t xml:space="preserve">Equipo de defensa y seguridad                                                                       </t>
  </si>
  <si>
    <t xml:space="preserve">Maquinaria, otros equipos y herramientas                                                            </t>
  </si>
  <si>
    <t xml:space="preserve">Activos biológicos                                                                                  </t>
  </si>
  <si>
    <t xml:space="preserve">Bienes inmuebles                                                                                    </t>
  </si>
  <si>
    <t xml:space="preserve">Activos intangibles                                                                                 </t>
  </si>
  <si>
    <t xml:space="preserve">INVERSION PUBLICA                                                                                   </t>
  </si>
  <si>
    <t xml:space="preserve">Obra pública en bienes de dominio público                                                           </t>
  </si>
  <si>
    <t xml:space="preserve">Obra pública en bienes propios                                                                      </t>
  </si>
  <si>
    <t xml:space="preserve">Proyectos productivos y acciones de fomento                                                         </t>
  </si>
  <si>
    <t xml:space="preserve">INVERSIONES FINANCIERAS Y OTRAS PROVISIONES                                                         </t>
  </si>
  <si>
    <t xml:space="preserve">Inversiones para el fomento de actividades productivas                                              </t>
  </si>
  <si>
    <t xml:space="preserve">Acciones y participaciones de capital                                                               </t>
  </si>
  <si>
    <t xml:space="preserve">Compra de títulos y valores                                                                         </t>
  </si>
  <si>
    <t xml:space="preserve">Concesión de préstamos                                                                              </t>
  </si>
  <si>
    <t xml:space="preserve">Inversiones en fideicomisos, mandatos y otros análogos                                              </t>
  </si>
  <si>
    <t xml:space="preserve">Otras inversiones financieras                                                                       </t>
  </si>
  <si>
    <t xml:space="preserve">Provisiones para contingencias y otras erogaciones especiale                                        </t>
  </si>
  <si>
    <t xml:space="preserve">PARTICIPACIONES Y APORTACIONES                                                                      </t>
  </si>
  <si>
    <t xml:space="preserve">Participaciones                                                                                     </t>
  </si>
  <si>
    <t xml:space="preserve">Aportaciones                                                                                        </t>
  </si>
  <si>
    <t xml:space="preserve">Convenios                                                                                           </t>
  </si>
  <si>
    <t xml:space="preserve">DEUDA PUBLICA                                                                                       </t>
  </si>
  <si>
    <t xml:space="preserve">Amortización de la deuda pública                                                                    </t>
  </si>
  <si>
    <t xml:space="preserve">Intereses de la deuda pública                                                                       </t>
  </si>
  <si>
    <t xml:space="preserve">Comisiones de la deuda pública                                                                      </t>
  </si>
  <si>
    <t xml:space="preserve">Gastos de la deuda pública                                                                          </t>
  </si>
  <si>
    <t xml:space="preserve">Costo por coberturas                                                                                </t>
  </si>
  <si>
    <t xml:space="preserve">Apoyos financieros                                                                                  </t>
  </si>
  <si>
    <t xml:space="preserve">Adeudos de ejercicios fiscales anteriores (ADEFAS)                                                  </t>
  </si>
  <si>
    <t>http://tangancicuaro.gob.mx/downloads/Ejercicio-de-los-egresos-4.pdf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</si>
</sst>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80A]#,##0.00;\(#,##0.00\)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1" applyAlignment="1" applyProtection="1">
      <alignment horizontal="center"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vertical="top" wrapText="1" readingOrder="1"/>
      <protection locked="0"/>
    </xf>
    <xf numFmtId="0" fontId="2" fillId="0" borderId="2" xfId="0" applyFont="1" applyBorder="1" applyAlignment="1" applyProtection="1">
      <alignment vertical="top" wrapText="1" readingOrder="1"/>
      <protection locked="0"/>
    </xf>
    <xf numFmtId="0" fontId="6" fillId="0" borderId="2" xfId="0" applyFont="1" applyBorder="1" applyAlignment="1" applyProtection="1">
      <alignment vertical="top" wrapText="1" readingOrder="1"/>
      <protection locked="0"/>
    </xf>
    <xf numFmtId="0" fontId="4" fillId="0" borderId="2" xfId="0" applyFont="1" applyBorder="1" applyAlignment="1" applyProtection="1">
      <alignment vertical="top" wrapText="1" readingOrder="1"/>
      <protection locked="0"/>
    </xf>
    <xf numFmtId="164" fontId="6" fillId="0" borderId="3" xfId="0" applyNumberFormat="1" applyFont="1" applyBorder="1" applyAlignment="1" applyProtection="1">
      <alignment vertical="top" wrapText="1" readingOrder="1"/>
      <protection locked="0"/>
    </xf>
    <xf numFmtId="164" fontId="4" fillId="0" borderId="3" xfId="0" applyNumberFormat="1" applyFont="1" applyBorder="1" applyAlignment="1" applyProtection="1">
      <alignment vertical="top" wrapText="1" readingOrder="1"/>
      <protection locked="0"/>
    </xf>
    <xf numFmtId="164" fontId="4" fillId="0" borderId="2" xfId="0" applyNumberFormat="1" applyFont="1" applyBorder="1" applyAlignment="1" applyProtection="1">
      <alignment vertical="top" wrapText="1" readingOrder="1"/>
      <protection locked="0"/>
    </xf>
    <xf numFmtId="164" fontId="6" fillId="0" borderId="2" xfId="0" applyNumberFormat="1" applyFont="1" applyBorder="1" applyAlignment="1" applyProtection="1">
      <alignment vertical="top" wrapText="1" readingOrder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/Desktop/cuarta%20cuenta%20%202018/A%20i)analitico%20de%20egres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_presupD"/>
      <sheetName val="Hoja2"/>
    </sheetNames>
    <sheetDataSet>
      <sheetData sheetId="0">
        <row r="5">
          <cell r="D5">
            <v>42966758.685499996</v>
          </cell>
        </row>
        <row r="6">
          <cell r="D6">
            <v>1654769.47</v>
          </cell>
        </row>
        <row r="7">
          <cell r="D7">
            <v>21235959.399999999</v>
          </cell>
        </row>
        <row r="8">
          <cell r="D8">
            <v>6232743</v>
          </cell>
        </row>
        <row r="9">
          <cell r="D9">
            <v>409319.55</v>
          </cell>
        </row>
        <row r="12">
          <cell r="D12">
            <v>211831.90120000002</v>
          </cell>
        </row>
        <row r="13">
          <cell r="D13">
            <v>30905.108799999998</v>
          </cell>
        </row>
        <row r="17">
          <cell r="D17">
            <v>113300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77"/>
  <sheetViews>
    <sheetView tabSelected="1" topLeftCell="A3" workbookViewId="0">
      <selection activeCell="E9" sqref="E9:E77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6.28515625" customWidth="1"/>
    <col min="4" max="4" width="28" style="9" bestFit="1" customWidth="1"/>
    <col min="5" max="5" width="60.7109375" customWidth="1"/>
    <col min="6" max="6" width="25.7109375" customWidth="1"/>
    <col min="7" max="7" width="14.5703125" customWidth="1"/>
    <col min="8" max="8" width="12.85546875" customWidth="1"/>
    <col min="9" max="9" width="8" bestFit="1" customWidth="1"/>
  </cols>
  <sheetData>
    <row r="1" spans="1:11" hidden="1" x14ac:dyDescent="0.25">
      <c r="A1" t="s">
        <v>0</v>
      </c>
    </row>
    <row r="2" spans="1:11" s="2" customFormat="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1" s="2" customFormat="1" ht="89.25" customHeight="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10" t="s">
        <v>9</v>
      </c>
      <c r="E4" s="2" t="s">
        <v>10</v>
      </c>
      <c r="F4" s="2" t="s">
        <v>11</v>
      </c>
      <c r="G4" s="2" t="s">
        <v>8</v>
      </c>
      <c r="H4" s="2" t="s">
        <v>12</v>
      </c>
      <c r="I4" s="2" t="s">
        <v>13</v>
      </c>
    </row>
    <row r="5" spans="1:11" s="2" customFormat="1" hidden="1" x14ac:dyDescent="0.25">
      <c r="A5" s="2" t="s">
        <v>14</v>
      </c>
      <c r="B5" s="2" t="s">
        <v>15</v>
      </c>
      <c r="C5" s="2" t="s">
        <v>16</v>
      </c>
      <c r="D5" s="10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</row>
    <row r="6" spans="1:11" s="2" customFormat="1" x14ac:dyDescent="0.25">
      <c r="A6" s="22" t="s">
        <v>23</v>
      </c>
      <c r="B6" s="23"/>
      <c r="C6" s="23"/>
      <c r="D6" s="23"/>
      <c r="E6" s="23"/>
      <c r="F6" s="23"/>
      <c r="G6" s="23"/>
      <c r="H6" s="23"/>
      <c r="I6" s="23"/>
    </row>
    <row r="7" spans="1:11" s="2" customFormat="1" ht="51" customHeight="1" x14ac:dyDescent="0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31</v>
      </c>
      <c r="I7" s="3" t="s">
        <v>32</v>
      </c>
    </row>
    <row r="8" spans="1:11" s="11" customFormat="1" x14ac:dyDescent="0.25">
      <c r="A8" s="11">
        <v>2018</v>
      </c>
      <c r="B8" s="8">
        <v>43374</v>
      </c>
      <c r="C8" s="8">
        <v>43465</v>
      </c>
      <c r="D8" s="13">
        <v>1000</v>
      </c>
      <c r="E8" s="4" t="s">
        <v>197</v>
      </c>
      <c r="F8" s="6" t="s">
        <v>51</v>
      </c>
      <c r="G8" s="5">
        <v>43475</v>
      </c>
      <c r="H8" s="5">
        <v>43475</v>
      </c>
      <c r="I8" s="6" t="s">
        <v>52</v>
      </c>
      <c r="K8" s="6"/>
    </row>
    <row r="9" spans="1:11" s="11" customFormat="1" x14ac:dyDescent="0.25">
      <c r="A9" s="11">
        <v>2018</v>
      </c>
      <c r="B9" s="8">
        <v>43374</v>
      </c>
      <c r="C9" s="8">
        <v>43465</v>
      </c>
      <c r="D9" s="13">
        <v>1100</v>
      </c>
      <c r="E9" s="4" t="s">
        <v>197</v>
      </c>
      <c r="F9" s="6" t="s">
        <v>51</v>
      </c>
      <c r="G9" s="5">
        <v>43475</v>
      </c>
      <c r="H9" s="5">
        <v>43475</v>
      </c>
      <c r="I9" s="6" t="s">
        <v>52</v>
      </c>
      <c r="K9" s="6"/>
    </row>
    <row r="10" spans="1:11" s="11" customFormat="1" x14ac:dyDescent="0.25">
      <c r="A10" s="11">
        <v>2018</v>
      </c>
      <c r="B10" s="8">
        <v>43374</v>
      </c>
      <c r="C10" s="8">
        <v>43465</v>
      </c>
      <c r="D10" s="13">
        <v>1200</v>
      </c>
      <c r="E10" s="4" t="s">
        <v>197</v>
      </c>
      <c r="F10" s="6" t="s">
        <v>51</v>
      </c>
      <c r="G10" s="5">
        <v>43475</v>
      </c>
      <c r="H10" s="5">
        <v>43475</v>
      </c>
      <c r="I10" s="6" t="s">
        <v>52</v>
      </c>
      <c r="K10" s="6"/>
    </row>
    <row r="11" spans="1:11" s="11" customFormat="1" x14ac:dyDescent="0.25">
      <c r="A11" s="11">
        <v>2018</v>
      </c>
      <c r="B11" s="8">
        <v>43374</v>
      </c>
      <c r="C11" s="8">
        <v>43465</v>
      </c>
      <c r="D11" s="13">
        <v>1300</v>
      </c>
      <c r="E11" s="4" t="s">
        <v>197</v>
      </c>
      <c r="F11" s="6" t="s">
        <v>51</v>
      </c>
      <c r="G11" s="5">
        <v>43475</v>
      </c>
      <c r="H11" s="5">
        <v>43475</v>
      </c>
      <c r="I11" s="6" t="s">
        <v>52</v>
      </c>
      <c r="K11" s="6"/>
    </row>
    <row r="12" spans="1:11" s="11" customFormat="1" x14ac:dyDescent="0.25">
      <c r="A12" s="11">
        <v>2018</v>
      </c>
      <c r="B12" s="8">
        <v>43374</v>
      </c>
      <c r="C12" s="8">
        <v>43465</v>
      </c>
      <c r="D12" s="13">
        <v>1400</v>
      </c>
      <c r="E12" s="4" t="s">
        <v>197</v>
      </c>
      <c r="F12" s="6" t="s">
        <v>51</v>
      </c>
      <c r="G12" s="5">
        <v>43475</v>
      </c>
      <c r="H12" s="5">
        <v>43475</v>
      </c>
      <c r="I12" s="6" t="s">
        <v>52</v>
      </c>
      <c r="K12" s="6"/>
    </row>
    <row r="13" spans="1:11" s="11" customFormat="1" x14ac:dyDescent="0.25">
      <c r="A13" s="11">
        <v>2018</v>
      </c>
      <c r="B13" s="8">
        <v>43374</v>
      </c>
      <c r="C13" s="8">
        <v>43465</v>
      </c>
      <c r="D13" s="13">
        <v>1500</v>
      </c>
      <c r="E13" s="4" t="s">
        <v>197</v>
      </c>
      <c r="F13" s="6" t="s">
        <v>51</v>
      </c>
      <c r="G13" s="5">
        <v>43475</v>
      </c>
      <c r="H13" s="5">
        <v>43475</v>
      </c>
      <c r="I13" s="6" t="s">
        <v>52</v>
      </c>
      <c r="K13" s="6"/>
    </row>
    <row r="14" spans="1:11" s="11" customFormat="1" x14ac:dyDescent="0.25">
      <c r="A14" s="11">
        <v>2018</v>
      </c>
      <c r="B14" s="8">
        <v>43374</v>
      </c>
      <c r="C14" s="8">
        <v>43465</v>
      </c>
      <c r="D14" s="13">
        <v>1600</v>
      </c>
      <c r="E14" s="4" t="s">
        <v>197</v>
      </c>
      <c r="F14" s="6" t="s">
        <v>51</v>
      </c>
      <c r="G14" s="5">
        <v>43475</v>
      </c>
      <c r="H14" s="5">
        <v>43475</v>
      </c>
      <c r="I14" s="6" t="s">
        <v>52</v>
      </c>
      <c r="K14" s="6"/>
    </row>
    <row r="15" spans="1:11" s="11" customFormat="1" x14ac:dyDescent="0.25">
      <c r="A15" s="11">
        <v>2018</v>
      </c>
      <c r="B15" s="8">
        <v>43374</v>
      </c>
      <c r="C15" s="8">
        <v>43465</v>
      </c>
      <c r="D15" s="13">
        <v>1700</v>
      </c>
      <c r="E15" s="4" t="s">
        <v>197</v>
      </c>
      <c r="F15" s="6" t="s">
        <v>51</v>
      </c>
      <c r="G15" s="5">
        <v>43475</v>
      </c>
      <c r="H15" s="5">
        <v>43475</v>
      </c>
      <c r="I15" s="6" t="s">
        <v>52</v>
      </c>
      <c r="K15" s="6"/>
    </row>
    <row r="16" spans="1:11" s="11" customFormat="1" x14ac:dyDescent="0.25">
      <c r="A16" s="11">
        <v>2018</v>
      </c>
      <c r="B16" s="8">
        <v>43374</v>
      </c>
      <c r="C16" s="8">
        <v>43465</v>
      </c>
      <c r="D16" s="13">
        <v>2000</v>
      </c>
      <c r="E16" s="4" t="s">
        <v>197</v>
      </c>
      <c r="F16" s="6" t="s">
        <v>51</v>
      </c>
      <c r="G16" s="5">
        <v>43475</v>
      </c>
      <c r="H16" s="5">
        <v>43475</v>
      </c>
      <c r="I16" s="6" t="s">
        <v>52</v>
      </c>
      <c r="K16" s="6"/>
    </row>
    <row r="17" spans="1:11" s="11" customFormat="1" x14ac:dyDescent="0.25">
      <c r="A17" s="11">
        <v>2018</v>
      </c>
      <c r="B17" s="8">
        <v>43374</v>
      </c>
      <c r="C17" s="8">
        <v>43465</v>
      </c>
      <c r="D17" s="13">
        <v>2100</v>
      </c>
      <c r="E17" s="4" t="s">
        <v>197</v>
      </c>
      <c r="F17" s="6" t="s">
        <v>51</v>
      </c>
      <c r="G17" s="5">
        <v>43475</v>
      </c>
      <c r="H17" s="5">
        <v>43475</v>
      </c>
      <c r="I17" s="6" t="s">
        <v>52</v>
      </c>
      <c r="K17" s="6"/>
    </row>
    <row r="18" spans="1:11" s="11" customFormat="1" x14ac:dyDescent="0.25">
      <c r="A18" s="11">
        <v>2018</v>
      </c>
      <c r="B18" s="8">
        <v>43374</v>
      </c>
      <c r="C18" s="8">
        <v>43465</v>
      </c>
      <c r="D18" s="13">
        <v>2200</v>
      </c>
      <c r="E18" s="4" t="s">
        <v>197</v>
      </c>
      <c r="F18" s="6" t="s">
        <v>51</v>
      </c>
      <c r="G18" s="5">
        <v>43475</v>
      </c>
      <c r="H18" s="5">
        <v>43475</v>
      </c>
      <c r="I18" s="6" t="s">
        <v>52</v>
      </c>
      <c r="K18" s="6"/>
    </row>
    <row r="19" spans="1:11" s="11" customFormat="1" x14ac:dyDescent="0.25">
      <c r="A19" s="11">
        <v>2018</v>
      </c>
      <c r="B19" s="8">
        <v>43374</v>
      </c>
      <c r="C19" s="8">
        <v>43465</v>
      </c>
      <c r="D19" s="13">
        <v>2300</v>
      </c>
      <c r="E19" s="4" t="s">
        <v>197</v>
      </c>
      <c r="F19" s="6" t="s">
        <v>51</v>
      </c>
      <c r="G19" s="5">
        <v>43475</v>
      </c>
      <c r="H19" s="5">
        <v>43475</v>
      </c>
      <c r="I19" s="6" t="s">
        <v>52</v>
      </c>
      <c r="K19" s="6"/>
    </row>
    <row r="20" spans="1:11" s="11" customFormat="1" x14ac:dyDescent="0.25">
      <c r="A20" s="11">
        <v>2018</v>
      </c>
      <c r="B20" s="8">
        <v>43374</v>
      </c>
      <c r="C20" s="8">
        <v>43465</v>
      </c>
      <c r="D20" s="13">
        <v>2400</v>
      </c>
      <c r="E20" s="4" t="s">
        <v>197</v>
      </c>
      <c r="F20" s="6" t="s">
        <v>51</v>
      </c>
      <c r="G20" s="5">
        <v>43475</v>
      </c>
      <c r="H20" s="5">
        <v>43475</v>
      </c>
      <c r="I20" s="6" t="s">
        <v>52</v>
      </c>
      <c r="K20" s="7"/>
    </row>
    <row r="21" spans="1:11" s="11" customFormat="1" x14ac:dyDescent="0.25">
      <c r="A21" s="11">
        <v>2018</v>
      </c>
      <c r="B21" s="8">
        <v>43374</v>
      </c>
      <c r="C21" s="8">
        <v>43465</v>
      </c>
      <c r="D21" s="13">
        <v>2500</v>
      </c>
      <c r="E21" s="4" t="s">
        <v>197</v>
      </c>
      <c r="F21" s="6" t="s">
        <v>51</v>
      </c>
      <c r="G21" s="5">
        <v>43475</v>
      </c>
      <c r="H21" s="5">
        <v>43475</v>
      </c>
      <c r="I21" s="6" t="s">
        <v>52</v>
      </c>
      <c r="K21" s="7"/>
    </row>
    <row r="22" spans="1:11" s="11" customFormat="1" x14ac:dyDescent="0.25">
      <c r="A22" s="11">
        <v>2018</v>
      </c>
      <c r="B22" s="8">
        <v>43374</v>
      </c>
      <c r="C22" s="8">
        <v>43465</v>
      </c>
      <c r="D22" s="13">
        <v>2600</v>
      </c>
      <c r="E22" s="4" t="s">
        <v>197</v>
      </c>
      <c r="F22" s="6" t="s">
        <v>51</v>
      </c>
      <c r="G22" s="5">
        <v>43475</v>
      </c>
      <c r="H22" s="5">
        <v>43475</v>
      </c>
      <c r="I22" s="6" t="s">
        <v>52</v>
      </c>
      <c r="K22" s="7"/>
    </row>
    <row r="23" spans="1:11" s="11" customFormat="1" x14ac:dyDescent="0.25">
      <c r="A23" s="11">
        <v>2018</v>
      </c>
      <c r="B23" s="8">
        <v>43374</v>
      </c>
      <c r="C23" s="8">
        <v>43465</v>
      </c>
      <c r="D23" s="13">
        <v>2700</v>
      </c>
      <c r="E23" s="4" t="s">
        <v>197</v>
      </c>
      <c r="F23" s="6" t="s">
        <v>51</v>
      </c>
      <c r="G23" s="5">
        <v>43475</v>
      </c>
      <c r="H23" s="5">
        <v>43475</v>
      </c>
      <c r="I23" s="6" t="s">
        <v>52</v>
      </c>
      <c r="K23" s="7"/>
    </row>
    <row r="24" spans="1:11" s="11" customFormat="1" x14ac:dyDescent="0.25">
      <c r="A24" s="11">
        <v>2018</v>
      </c>
      <c r="B24" s="8">
        <v>43374</v>
      </c>
      <c r="C24" s="8">
        <v>43465</v>
      </c>
      <c r="D24" s="13">
        <v>2800</v>
      </c>
      <c r="E24" s="4" t="s">
        <v>197</v>
      </c>
      <c r="F24" s="6" t="s">
        <v>51</v>
      </c>
      <c r="G24" s="5">
        <v>43475</v>
      </c>
      <c r="H24" s="5">
        <v>43475</v>
      </c>
      <c r="I24" s="6" t="s">
        <v>52</v>
      </c>
      <c r="K24" s="7"/>
    </row>
    <row r="25" spans="1:11" s="11" customFormat="1" x14ac:dyDescent="0.25">
      <c r="A25" s="11">
        <v>2018</v>
      </c>
      <c r="B25" s="8">
        <v>43374</v>
      </c>
      <c r="C25" s="8">
        <v>43465</v>
      </c>
      <c r="D25" s="13">
        <v>2900</v>
      </c>
      <c r="E25" s="4" t="s">
        <v>197</v>
      </c>
      <c r="F25" s="6" t="s">
        <v>51</v>
      </c>
      <c r="G25" s="5">
        <v>43475</v>
      </c>
      <c r="H25" s="5">
        <v>43475</v>
      </c>
      <c r="I25" s="6" t="s">
        <v>52</v>
      </c>
      <c r="K25" s="7"/>
    </row>
    <row r="26" spans="1:11" s="11" customFormat="1" x14ac:dyDescent="0.25">
      <c r="A26" s="11">
        <v>2018</v>
      </c>
      <c r="B26" s="8">
        <v>43374</v>
      </c>
      <c r="C26" s="8">
        <v>43465</v>
      </c>
      <c r="D26" s="13">
        <v>3000</v>
      </c>
      <c r="E26" s="4" t="s">
        <v>197</v>
      </c>
      <c r="F26" s="6" t="s">
        <v>51</v>
      </c>
      <c r="G26" s="5">
        <v>43475</v>
      </c>
      <c r="H26" s="5">
        <v>43475</v>
      </c>
      <c r="I26" s="6" t="s">
        <v>52</v>
      </c>
      <c r="K26" s="7"/>
    </row>
    <row r="27" spans="1:11" s="11" customFormat="1" x14ac:dyDescent="0.25">
      <c r="A27" s="11">
        <v>2018</v>
      </c>
      <c r="B27" s="8">
        <v>43374</v>
      </c>
      <c r="C27" s="8">
        <v>43465</v>
      </c>
      <c r="D27" s="13">
        <v>3100</v>
      </c>
      <c r="E27" s="4" t="s">
        <v>197</v>
      </c>
      <c r="F27" s="6" t="s">
        <v>51</v>
      </c>
      <c r="G27" s="5">
        <v>43475</v>
      </c>
      <c r="H27" s="5">
        <v>43475</v>
      </c>
      <c r="I27" s="6" t="s">
        <v>52</v>
      </c>
      <c r="K27" s="7"/>
    </row>
    <row r="28" spans="1:11" x14ac:dyDescent="0.25">
      <c r="A28" s="11">
        <v>2018</v>
      </c>
      <c r="B28" s="8">
        <v>43374</v>
      </c>
      <c r="C28" s="8">
        <v>43465</v>
      </c>
      <c r="D28" s="13">
        <v>3200</v>
      </c>
      <c r="E28" s="4" t="s">
        <v>197</v>
      </c>
      <c r="F28" s="6" t="s">
        <v>51</v>
      </c>
      <c r="G28" s="5">
        <v>43475</v>
      </c>
      <c r="H28" s="5">
        <v>43475</v>
      </c>
      <c r="I28" s="6" t="s">
        <v>52</v>
      </c>
      <c r="K28" s="7"/>
    </row>
    <row r="29" spans="1:11" x14ac:dyDescent="0.25">
      <c r="A29" s="11">
        <v>2018</v>
      </c>
      <c r="B29" s="8">
        <v>43374</v>
      </c>
      <c r="C29" s="8">
        <v>43465</v>
      </c>
      <c r="D29" s="13">
        <v>3300</v>
      </c>
      <c r="E29" s="4" t="s">
        <v>197</v>
      </c>
      <c r="F29" s="6" t="s">
        <v>51</v>
      </c>
      <c r="G29" s="5">
        <v>43475</v>
      </c>
      <c r="H29" s="5">
        <v>43475</v>
      </c>
      <c r="I29" s="6" t="s">
        <v>52</v>
      </c>
      <c r="K29" s="7"/>
    </row>
    <row r="30" spans="1:11" x14ac:dyDescent="0.25">
      <c r="A30" s="11">
        <v>2018</v>
      </c>
      <c r="B30" s="8">
        <v>43374</v>
      </c>
      <c r="C30" s="8">
        <v>43465</v>
      </c>
      <c r="D30" s="13">
        <v>3400</v>
      </c>
      <c r="E30" s="4" t="s">
        <v>197</v>
      </c>
      <c r="F30" s="6" t="s">
        <v>51</v>
      </c>
      <c r="G30" s="5">
        <v>43475</v>
      </c>
      <c r="H30" s="5">
        <v>43475</v>
      </c>
      <c r="I30" s="6" t="s">
        <v>52</v>
      </c>
      <c r="K30" s="7"/>
    </row>
    <row r="31" spans="1:11" x14ac:dyDescent="0.25">
      <c r="A31" s="11">
        <v>2018</v>
      </c>
      <c r="B31" s="8">
        <v>43374</v>
      </c>
      <c r="C31" s="8">
        <v>43465</v>
      </c>
      <c r="D31" s="13">
        <v>3500</v>
      </c>
      <c r="E31" s="4" t="s">
        <v>197</v>
      </c>
      <c r="F31" s="6" t="s">
        <v>51</v>
      </c>
      <c r="G31" s="5">
        <v>43475</v>
      </c>
      <c r="H31" s="5">
        <v>43475</v>
      </c>
      <c r="I31" s="6" t="s">
        <v>52</v>
      </c>
      <c r="K31" s="7"/>
    </row>
    <row r="32" spans="1:11" x14ac:dyDescent="0.25">
      <c r="A32" s="11">
        <v>2018</v>
      </c>
      <c r="B32" s="8">
        <v>43374</v>
      </c>
      <c r="C32" s="8">
        <v>43465</v>
      </c>
      <c r="D32" s="13">
        <v>3600</v>
      </c>
      <c r="E32" s="4" t="s">
        <v>197</v>
      </c>
      <c r="F32" s="6" t="s">
        <v>51</v>
      </c>
      <c r="G32" s="5">
        <v>43475</v>
      </c>
      <c r="H32" s="5">
        <v>43475</v>
      </c>
      <c r="I32" s="6" t="s">
        <v>52</v>
      </c>
      <c r="K32" s="7"/>
    </row>
    <row r="33" spans="1:11" x14ac:dyDescent="0.25">
      <c r="A33" s="11">
        <v>2018</v>
      </c>
      <c r="B33" s="8">
        <v>43374</v>
      </c>
      <c r="C33" s="8">
        <v>43465</v>
      </c>
      <c r="D33" s="13">
        <v>3700</v>
      </c>
      <c r="E33" s="4" t="s">
        <v>197</v>
      </c>
      <c r="F33" s="6" t="s">
        <v>51</v>
      </c>
      <c r="G33" s="5">
        <v>43475</v>
      </c>
      <c r="H33" s="5">
        <v>43475</v>
      </c>
      <c r="I33" s="6" t="s">
        <v>52</v>
      </c>
      <c r="K33" s="7"/>
    </row>
    <row r="34" spans="1:11" x14ac:dyDescent="0.25">
      <c r="A34" s="11">
        <v>2018</v>
      </c>
      <c r="B34" s="8">
        <v>43374</v>
      </c>
      <c r="C34" s="8">
        <v>43465</v>
      </c>
      <c r="D34" s="13">
        <v>3800</v>
      </c>
      <c r="E34" s="4" t="s">
        <v>197</v>
      </c>
      <c r="F34" s="6" t="s">
        <v>51</v>
      </c>
      <c r="G34" s="5">
        <v>43475</v>
      </c>
      <c r="H34" s="5">
        <v>43475</v>
      </c>
      <c r="I34" s="6" t="s">
        <v>52</v>
      </c>
      <c r="K34" s="7"/>
    </row>
    <row r="35" spans="1:11" x14ac:dyDescent="0.25">
      <c r="A35" s="11">
        <v>2018</v>
      </c>
      <c r="B35" s="8">
        <v>43374</v>
      </c>
      <c r="C35" s="8">
        <v>43465</v>
      </c>
      <c r="D35" s="13">
        <v>3900</v>
      </c>
      <c r="E35" s="4" t="s">
        <v>197</v>
      </c>
      <c r="F35" s="6" t="s">
        <v>51</v>
      </c>
      <c r="G35" s="5">
        <v>43475</v>
      </c>
      <c r="H35" s="5">
        <v>43475</v>
      </c>
      <c r="I35" s="6" t="s">
        <v>52</v>
      </c>
      <c r="K35" s="7"/>
    </row>
    <row r="36" spans="1:11" x14ac:dyDescent="0.25">
      <c r="A36" s="11">
        <v>2018</v>
      </c>
      <c r="B36" s="8">
        <v>43374</v>
      </c>
      <c r="C36" s="8">
        <v>43465</v>
      </c>
      <c r="D36" s="13">
        <v>4000</v>
      </c>
      <c r="E36" s="4" t="s">
        <v>197</v>
      </c>
      <c r="F36" s="6" t="s">
        <v>51</v>
      </c>
      <c r="G36" s="5">
        <v>43475</v>
      </c>
      <c r="H36" s="5">
        <v>43475</v>
      </c>
      <c r="I36" s="6" t="s">
        <v>52</v>
      </c>
      <c r="K36" s="7"/>
    </row>
    <row r="37" spans="1:11" x14ac:dyDescent="0.25">
      <c r="A37" s="11">
        <v>2018</v>
      </c>
      <c r="B37" s="8">
        <v>43374</v>
      </c>
      <c r="C37" s="8">
        <v>43465</v>
      </c>
      <c r="D37" s="13">
        <v>4100</v>
      </c>
      <c r="E37" s="4" t="s">
        <v>197</v>
      </c>
      <c r="F37" s="6" t="s">
        <v>51</v>
      </c>
      <c r="G37" s="5">
        <v>43475</v>
      </c>
      <c r="H37" s="5">
        <v>43475</v>
      </c>
      <c r="I37" s="6" t="s">
        <v>52</v>
      </c>
      <c r="K37" s="7"/>
    </row>
    <row r="38" spans="1:11" x14ac:dyDescent="0.25">
      <c r="A38" s="11">
        <v>2018</v>
      </c>
      <c r="B38" s="8">
        <v>43374</v>
      </c>
      <c r="C38" s="8">
        <v>43465</v>
      </c>
      <c r="D38" s="13">
        <v>4200</v>
      </c>
      <c r="E38" s="4" t="s">
        <v>197</v>
      </c>
      <c r="F38" s="6" t="s">
        <v>51</v>
      </c>
      <c r="G38" s="5">
        <v>43475</v>
      </c>
      <c r="H38" s="5">
        <v>43475</v>
      </c>
      <c r="I38" s="6" t="s">
        <v>52</v>
      </c>
      <c r="K38" s="7"/>
    </row>
    <row r="39" spans="1:11" x14ac:dyDescent="0.25">
      <c r="A39" s="11">
        <v>2018</v>
      </c>
      <c r="B39" s="8">
        <v>43374</v>
      </c>
      <c r="C39" s="8">
        <v>43465</v>
      </c>
      <c r="D39" s="13">
        <v>4300</v>
      </c>
      <c r="E39" s="4" t="s">
        <v>197</v>
      </c>
      <c r="F39" s="6" t="s">
        <v>51</v>
      </c>
      <c r="G39" s="5">
        <v>43475</v>
      </c>
      <c r="H39" s="5">
        <v>43475</v>
      </c>
      <c r="I39" s="6" t="s">
        <v>52</v>
      </c>
      <c r="K39" s="7"/>
    </row>
    <row r="40" spans="1:11" x14ac:dyDescent="0.25">
      <c r="A40" s="11">
        <v>2018</v>
      </c>
      <c r="B40" s="8">
        <v>43374</v>
      </c>
      <c r="C40" s="8">
        <v>43465</v>
      </c>
      <c r="D40" s="13">
        <v>4400</v>
      </c>
      <c r="E40" s="4" t="s">
        <v>197</v>
      </c>
      <c r="F40" s="6" t="s">
        <v>51</v>
      </c>
      <c r="G40" s="5">
        <v>43475</v>
      </c>
      <c r="H40" s="5">
        <v>43475</v>
      </c>
      <c r="I40" s="6" t="s">
        <v>52</v>
      </c>
      <c r="K40" s="7"/>
    </row>
    <row r="41" spans="1:11" x14ac:dyDescent="0.25">
      <c r="A41" s="11">
        <v>2018</v>
      </c>
      <c r="B41" s="8">
        <v>43374</v>
      </c>
      <c r="C41" s="8">
        <v>43465</v>
      </c>
      <c r="D41" s="13">
        <v>4500</v>
      </c>
      <c r="E41" s="4" t="s">
        <v>197</v>
      </c>
      <c r="F41" s="6" t="s">
        <v>51</v>
      </c>
      <c r="G41" s="5">
        <v>43475</v>
      </c>
      <c r="H41" s="5">
        <v>43475</v>
      </c>
      <c r="I41" s="6" t="s">
        <v>52</v>
      </c>
      <c r="K41" s="7"/>
    </row>
    <row r="42" spans="1:11" x14ac:dyDescent="0.25">
      <c r="A42" s="11">
        <v>2018</v>
      </c>
      <c r="B42" s="8">
        <v>43374</v>
      </c>
      <c r="C42" s="8">
        <v>43465</v>
      </c>
      <c r="D42" s="13">
        <v>4600</v>
      </c>
      <c r="E42" s="4" t="s">
        <v>197</v>
      </c>
      <c r="F42" s="6" t="s">
        <v>51</v>
      </c>
      <c r="G42" s="5">
        <v>43475</v>
      </c>
      <c r="H42" s="5">
        <v>43475</v>
      </c>
      <c r="I42" s="6" t="s">
        <v>52</v>
      </c>
      <c r="K42" s="7"/>
    </row>
    <row r="43" spans="1:11" x14ac:dyDescent="0.25">
      <c r="A43" s="11">
        <v>2018</v>
      </c>
      <c r="B43" s="8">
        <v>43374</v>
      </c>
      <c r="C43" s="8">
        <v>43465</v>
      </c>
      <c r="D43" s="13">
        <v>4900</v>
      </c>
      <c r="E43" s="4" t="s">
        <v>197</v>
      </c>
      <c r="F43" s="6" t="s">
        <v>51</v>
      </c>
      <c r="G43" s="5">
        <v>43475</v>
      </c>
      <c r="H43" s="5">
        <v>43475</v>
      </c>
      <c r="I43" s="6" t="s">
        <v>52</v>
      </c>
      <c r="K43" s="7"/>
    </row>
    <row r="44" spans="1:11" x14ac:dyDescent="0.25">
      <c r="A44" s="11">
        <v>2018</v>
      </c>
      <c r="B44" s="8">
        <v>43374</v>
      </c>
      <c r="C44" s="8">
        <v>43465</v>
      </c>
      <c r="D44" s="13">
        <v>5000</v>
      </c>
      <c r="E44" s="4" t="s">
        <v>197</v>
      </c>
      <c r="F44" s="6" t="s">
        <v>51</v>
      </c>
      <c r="G44" s="5">
        <v>43475</v>
      </c>
      <c r="H44" s="5">
        <v>43475</v>
      </c>
      <c r="I44" s="6" t="s">
        <v>52</v>
      </c>
      <c r="K44" s="7"/>
    </row>
    <row r="45" spans="1:11" x14ac:dyDescent="0.25">
      <c r="A45" s="11">
        <v>2018</v>
      </c>
      <c r="B45" s="8">
        <v>43374</v>
      </c>
      <c r="C45" s="8">
        <v>43465</v>
      </c>
      <c r="D45" s="13">
        <v>5100</v>
      </c>
      <c r="E45" s="4" t="s">
        <v>197</v>
      </c>
      <c r="F45" s="6" t="s">
        <v>51</v>
      </c>
      <c r="G45" s="5">
        <v>43475</v>
      </c>
      <c r="H45" s="5">
        <v>43475</v>
      </c>
      <c r="I45" s="6" t="s">
        <v>52</v>
      </c>
      <c r="K45" s="7"/>
    </row>
    <row r="46" spans="1:11" x14ac:dyDescent="0.25">
      <c r="A46" s="11">
        <v>2018</v>
      </c>
      <c r="B46" s="8">
        <v>43374</v>
      </c>
      <c r="C46" s="8">
        <v>43465</v>
      </c>
      <c r="D46" s="13">
        <v>5200</v>
      </c>
      <c r="E46" s="4" t="s">
        <v>197</v>
      </c>
      <c r="F46" s="6" t="s">
        <v>51</v>
      </c>
      <c r="G46" s="5">
        <v>43475</v>
      </c>
      <c r="H46" s="5">
        <v>43475</v>
      </c>
      <c r="I46" s="6" t="s">
        <v>52</v>
      </c>
      <c r="K46" s="7"/>
    </row>
    <row r="47" spans="1:11" x14ac:dyDescent="0.25">
      <c r="A47" s="11">
        <v>2018</v>
      </c>
      <c r="B47" s="8">
        <v>43374</v>
      </c>
      <c r="C47" s="8">
        <v>43465</v>
      </c>
      <c r="D47" s="13">
        <v>5300</v>
      </c>
      <c r="E47" s="4" t="s">
        <v>197</v>
      </c>
      <c r="F47" s="6" t="s">
        <v>51</v>
      </c>
      <c r="G47" s="5">
        <v>43475</v>
      </c>
      <c r="H47" s="5">
        <v>43475</v>
      </c>
      <c r="I47" s="6" t="s">
        <v>52</v>
      </c>
      <c r="K47" s="7"/>
    </row>
    <row r="48" spans="1:11" x14ac:dyDescent="0.25">
      <c r="A48" s="11">
        <v>2018</v>
      </c>
      <c r="B48" s="8">
        <v>43374</v>
      </c>
      <c r="C48" s="8">
        <v>43465</v>
      </c>
      <c r="D48" s="13">
        <v>5400</v>
      </c>
      <c r="E48" s="4" t="s">
        <v>197</v>
      </c>
      <c r="F48" s="6" t="s">
        <v>51</v>
      </c>
      <c r="G48" s="5">
        <v>43475</v>
      </c>
      <c r="H48" s="5">
        <v>43475</v>
      </c>
      <c r="I48" s="6" t="s">
        <v>52</v>
      </c>
      <c r="K48" s="7"/>
    </row>
    <row r="49" spans="1:11" x14ac:dyDescent="0.25">
      <c r="A49" s="11">
        <v>2018</v>
      </c>
      <c r="B49" s="8">
        <v>43374</v>
      </c>
      <c r="C49" s="8">
        <v>43465</v>
      </c>
      <c r="D49" s="13">
        <v>5500</v>
      </c>
      <c r="E49" s="4" t="s">
        <v>197</v>
      </c>
      <c r="F49" s="6" t="s">
        <v>51</v>
      </c>
      <c r="G49" s="5">
        <v>43475</v>
      </c>
      <c r="H49" s="5">
        <v>43475</v>
      </c>
      <c r="I49" s="6" t="s">
        <v>52</v>
      </c>
      <c r="K49" s="7"/>
    </row>
    <row r="50" spans="1:11" x14ac:dyDescent="0.25">
      <c r="A50" s="11">
        <v>2018</v>
      </c>
      <c r="B50" s="8">
        <v>43374</v>
      </c>
      <c r="C50" s="8">
        <v>43465</v>
      </c>
      <c r="D50" s="13">
        <v>5600</v>
      </c>
      <c r="E50" s="4" t="s">
        <v>197</v>
      </c>
      <c r="F50" s="6" t="s">
        <v>51</v>
      </c>
      <c r="G50" s="5">
        <v>43475</v>
      </c>
      <c r="H50" s="5">
        <v>43475</v>
      </c>
      <c r="I50" s="6" t="s">
        <v>52</v>
      </c>
      <c r="K50" s="7"/>
    </row>
    <row r="51" spans="1:11" x14ac:dyDescent="0.25">
      <c r="A51" s="11">
        <v>2018</v>
      </c>
      <c r="B51" s="8">
        <v>43374</v>
      </c>
      <c r="C51" s="8">
        <v>43465</v>
      </c>
      <c r="D51" s="13">
        <v>5700</v>
      </c>
      <c r="E51" s="4" t="s">
        <v>197</v>
      </c>
      <c r="F51" s="6" t="s">
        <v>51</v>
      </c>
      <c r="G51" s="5">
        <v>43475</v>
      </c>
      <c r="H51" s="5">
        <v>43475</v>
      </c>
      <c r="I51" s="6" t="s">
        <v>52</v>
      </c>
      <c r="K51" s="7"/>
    </row>
    <row r="52" spans="1:11" x14ac:dyDescent="0.25">
      <c r="A52" s="11">
        <v>2018</v>
      </c>
      <c r="B52" s="8">
        <v>43374</v>
      </c>
      <c r="C52" s="8">
        <v>43465</v>
      </c>
      <c r="D52" s="13">
        <v>5800</v>
      </c>
      <c r="E52" s="4" t="s">
        <v>197</v>
      </c>
      <c r="F52" s="6" t="s">
        <v>51</v>
      </c>
      <c r="G52" s="5">
        <v>43475</v>
      </c>
      <c r="H52" s="5">
        <v>43475</v>
      </c>
      <c r="I52" s="6" t="s">
        <v>52</v>
      </c>
      <c r="K52" s="7"/>
    </row>
    <row r="53" spans="1:11" x14ac:dyDescent="0.25">
      <c r="A53" s="11">
        <v>2018</v>
      </c>
      <c r="B53" s="8">
        <v>43374</v>
      </c>
      <c r="C53" s="8">
        <v>43465</v>
      </c>
      <c r="D53" s="13">
        <v>5900</v>
      </c>
      <c r="E53" s="4" t="s">
        <v>197</v>
      </c>
      <c r="F53" s="6" t="s">
        <v>51</v>
      </c>
      <c r="G53" s="5">
        <v>43475</v>
      </c>
      <c r="H53" s="5">
        <v>43475</v>
      </c>
      <c r="I53" s="6" t="s">
        <v>52</v>
      </c>
      <c r="K53" s="7"/>
    </row>
    <row r="54" spans="1:11" x14ac:dyDescent="0.25">
      <c r="A54" s="11">
        <v>2018</v>
      </c>
      <c r="B54" s="8">
        <v>43374</v>
      </c>
      <c r="C54" s="8">
        <v>43465</v>
      </c>
      <c r="D54" s="13">
        <v>6000</v>
      </c>
      <c r="E54" s="4" t="s">
        <v>197</v>
      </c>
      <c r="F54" s="6" t="s">
        <v>51</v>
      </c>
      <c r="G54" s="5">
        <v>43475</v>
      </c>
      <c r="H54" s="5">
        <v>43475</v>
      </c>
      <c r="I54" s="6" t="s">
        <v>52</v>
      </c>
      <c r="K54" s="7"/>
    </row>
    <row r="55" spans="1:11" x14ac:dyDescent="0.25">
      <c r="A55" s="11">
        <v>2018</v>
      </c>
      <c r="B55" s="8">
        <v>43374</v>
      </c>
      <c r="C55" s="8">
        <v>43465</v>
      </c>
      <c r="D55" s="13">
        <v>6100</v>
      </c>
      <c r="E55" s="4" t="s">
        <v>197</v>
      </c>
      <c r="F55" s="6" t="s">
        <v>51</v>
      </c>
      <c r="G55" s="5">
        <v>43475</v>
      </c>
      <c r="H55" s="5">
        <v>43475</v>
      </c>
      <c r="I55" s="6" t="s">
        <v>52</v>
      </c>
      <c r="K55" s="7"/>
    </row>
    <row r="56" spans="1:11" x14ac:dyDescent="0.25">
      <c r="A56" s="11">
        <v>2018</v>
      </c>
      <c r="B56" s="8">
        <v>43374</v>
      </c>
      <c r="C56" s="8">
        <v>43465</v>
      </c>
      <c r="D56" s="13">
        <v>6200</v>
      </c>
      <c r="E56" s="4" t="s">
        <v>197</v>
      </c>
      <c r="F56" s="6" t="s">
        <v>51</v>
      </c>
      <c r="G56" s="5">
        <v>43475</v>
      </c>
      <c r="H56" s="5">
        <v>43475</v>
      </c>
      <c r="I56" s="6" t="s">
        <v>52</v>
      </c>
      <c r="K56" s="7"/>
    </row>
    <row r="57" spans="1:11" x14ac:dyDescent="0.25">
      <c r="A57" s="11">
        <v>2018</v>
      </c>
      <c r="B57" s="8">
        <v>43374</v>
      </c>
      <c r="C57" s="8">
        <v>43465</v>
      </c>
      <c r="D57" s="13">
        <v>6300</v>
      </c>
      <c r="E57" s="4" t="s">
        <v>197</v>
      </c>
      <c r="F57" s="6" t="s">
        <v>51</v>
      </c>
      <c r="G57" s="5">
        <v>43475</v>
      </c>
      <c r="H57" s="5">
        <v>43475</v>
      </c>
      <c r="I57" s="6" t="s">
        <v>52</v>
      </c>
      <c r="K57" s="7"/>
    </row>
    <row r="58" spans="1:11" x14ac:dyDescent="0.25">
      <c r="A58" s="11">
        <v>2018</v>
      </c>
      <c r="B58" s="8">
        <v>43374</v>
      </c>
      <c r="C58" s="8">
        <v>43465</v>
      </c>
      <c r="D58" s="13">
        <v>7000</v>
      </c>
      <c r="E58" s="4" t="s">
        <v>197</v>
      </c>
      <c r="F58" s="6" t="s">
        <v>51</v>
      </c>
      <c r="G58" s="5">
        <v>43475</v>
      </c>
      <c r="H58" s="5">
        <v>43475</v>
      </c>
      <c r="I58" s="6" t="s">
        <v>52</v>
      </c>
      <c r="K58" s="7"/>
    </row>
    <row r="59" spans="1:11" x14ac:dyDescent="0.25">
      <c r="A59" s="11">
        <v>2018</v>
      </c>
      <c r="B59" s="8">
        <v>43374</v>
      </c>
      <c r="C59" s="8">
        <v>43465</v>
      </c>
      <c r="D59" s="13">
        <v>7100</v>
      </c>
      <c r="E59" s="4" t="s">
        <v>197</v>
      </c>
      <c r="F59" s="6" t="s">
        <v>51</v>
      </c>
      <c r="G59" s="5">
        <v>43475</v>
      </c>
      <c r="H59" s="5">
        <v>43475</v>
      </c>
      <c r="I59" s="6" t="s">
        <v>52</v>
      </c>
      <c r="K59" s="7"/>
    </row>
    <row r="60" spans="1:11" x14ac:dyDescent="0.25">
      <c r="A60" s="11">
        <v>2018</v>
      </c>
      <c r="B60" s="8">
        <v>43374</v>
      </c>
      <c r="C60" s="8">
        <v>43465</v>
      </c>
      <c r="D60" s="13">
        <v>7200</v>
      </c>
      <c r="E60" s="4" t="s">
        <v>197</v>
      </c>
      <c r="F60" s="6" t="s">
        <v>51</v>
      </c>
      <c r="G60" s="5">
        <v>43475</v>
      </c>
      <c r="H60" s="5">
        <v>43475</v>
      </c>
      <c r="I60" s="6" t="s">
        <v>52</v>
      </c>
      <c r="K60" s="7"/>
    </row>
    <row r="61" spans="1:11" x14ac:dyDescent="0.25">
      <c r="A61" s="11">
        <v>2018</v>
      </c>
      <c r="B61" s="8">
        <v>43374</v>
      </c>
      <c r="C61" s="8">
        <v>43465</v>
      </c>
      <c r="D61" s="13">
        <v>7300</v>
      </c>
      <c r="E61" s="4" t="s">
        <v>197</v>
      </c>
      <c r="F61" s="6" t="s">
        <v>51</v>
      </c>
      <c r="G61" s="5">
        <v>43475</v>
      </c>
      <c r="H61" s="5">
        <v>43475</v>
      </c>
      <c r="I61" s="6" t="s">
        <v>52</v>
      </c>
      <c r="K61" s="7"/>
    </row>
    <row r="62" spans="1:11" x14ac:dyDescent="0.25">
      <c r="A62" s="11">
        <v>2018</v>
      </c>
      <c r="B62" s="8">
        <v>43374</v>
      </c>
      <c r="C62" s="8">
        <v>43465</v>
      </c>
      <c r="D62" s="13">
        <v>7400</v>
      </c>
      <c r="E62" s="4" t="s">
        <v>197</v>
      </c>
      <c r="F62" s="6" t="s">
        <v>51</v>
      </c>
      <c r="G62" s="5">
        <v>43475</v>
      </c>
      <c r="H62" s="5">
        <v>43475</v>
      </c>
      <c r="I62" s="6" t="s">
        <v>52</v>
      </c>
      <c r="K62" s="7"/>
    </row>
    <row r="63" spans="1:11" x14ac:dyDescent="0.25">
      <c r="A63" s="11">
        <v>2018</v>
      </c>
      <c r="B63" s="8">
        <v>43374</v>
      </c>
      <c r="C63" s="8">
        <v>43465</v>
      </c>
      <c r="D63" s="13">
        <v>7500</v>
      </c>
      <c r="E63" s="4" t="s">
        <v>197</v>
      </c>
      <c r="F63" s="6" t="s">
        <v>51</v>
      </c>
      <c r="G63" s="5">
        <v>43475</v>
      </c>
      <c r="H63" s="5">
        <v>43475</v>
      </c>
      <c r="I63" s="6" t="s">
        <v>52</v>
      </c>
      <c r="K63" s="7"/>
    </row>
    <row r="64" spans="1:11" x14ac:dyDescent="0.25">
      <c r="A64" s="11">
        <v>2018</v>
      </c>
      <c r="B64" s="8">
        <v>43374</v>
      </c>
      <c r="C64" s="8">
        <v>43465</v>
      </c>
      <c r="D64" s="13">
        <v>7600</v>
      </c>
      <c r="E64" s="4" t="s">
        <v>197</v>
      </c>
      <c r="F64" s="6" t="s">
        <v>51</v>
      </c>
      <c r="G64" s="5">
        <v>43475</v>
      </c>
      <c r="H64" s="5">
        <v>43475</v>
      </c>
      <c r="I64" s="6" t="s">
        <v>52</v>
      </c>
      <c r="K64" s="7"/>
    </row>
    <row r="65" spans="1:11" x14ac:dyDescent="0.25">
      <c r="A65" s="11">
        <v>2018</v>
      </c>
      <c r="B65" s="8">
        <v>43374</v>
      </c>
      <c r="C65" s="8">
        <v>43465</v>
      </c>
      <c r="D65" s="13">
        <v>7900</v>
      </c>
      <c r="E65" s="4" t="s">
        <v>197</v>
      </c>
      <c r="F65" s="6" t="s">
        <v>51</v>
      </c>
      <c r="G65" s="5">
        <v>43475</v>
      </c>
      <c r="H65" s="5">
        <v>43475</v>
      </c>
      <c r="I65" s="6" t="s">
        <v>52</v>
      </c>
      <c r="K65" s="7"/>
    </row>
    <row r="66" spans="1:11" x14ac:dyDescent="0.25">
      <c r="A66" s="11">
        <v>2018</v>
      </c>
      <c r="B66" s="8">
        <v>43374</v>
      </c>
      <c r="C66" s="8">
        <v>43465</v>
      </c>
      <c r="D66" s="13">
        <v>8000</v>
      </c>
      <c r="E66" s="4" t="s">
        <v>197</v>
      </c>
      <c r="F66" s="6" t="s">
        <v>51</v>
      </c>
      <c r="G66" s="5">
        <v>43475</v>
      </c>
      <c r="H66" s="5">
        <v>43475</v>
      </c>
      <c r="I66" s="6" t="s">
        <v>52</v>
      </c>
      <c r="K66" s="7"/>
    </row>
    <row r="67" spans="1:11" x14ac:dyDescent="0.25">
      <c r="A67" s="11">
        <v>2018</v>
      </c>
      <c r="B67" s="8">
        <v>43374</v>
      </c>
      <c r="C67" s="8">
        <v>43465</v>
      </c>
      <c r="D67" s="13">
        <v>8100</v>
      </c>
      <c r="E67" s="4" t="s">
        <v>197</v>
      </c>
      <c r="F67" s="6" t="s">
        <v>51</v>
      </c>
      <c r="G67" s="5">
        <v>43475</v>
      </c>
      <c r="H67" s="5">
        <v>43475</v>
      </c>
      <c r="I67" s="6" t="s">
        <v>52</v>
      </c>
      <c r="K67" s="7"/>
    </row>
    <row r="68" spans="1:11" x14ac:dyDescent="0.25">
      <c r="A68" s="11">
        <v>2018</v>
      </c>
      <c r="B68" s="8">
        <v>43374</v>
      </c>
      <c r="C68" s="8">
        <v>43465</v>
      </c>
      <c r="D68" s="13">
        <v>8300</v>
      </c>
      <c r="E68" s="4" t="s">
        <v>197</v>
      </c>
      <c r="F68" s="6" t="s">
        <v>51</v>
      </c>
      <c r="G68" s="5">
        <v>43475</v>
      </c>
      <c r="H68" s="5">
        <v>43475</v>
      </c>
      <c r="I68" s="6" t="s">
        <v>52</v>
      </c>
      <c r="K68" s="7"/>
    </row>
    <row r="69" spans="1:11" x14ac:dyDescent="0.25">
      <c r="A69" s="11">
        <v>2018</v>
      </c>
      <c r="B69" s="8">
        <v>43374</v>
      </c>
      <c r="C69" s="8">
        <v>43465</v>
      </c>
      <c r="D69" s="13">
        <v>8500</v>
      </c>
      <c r="E69" s="4" t="s">
        <v>197</v>
      </c>
      <c r="F69" s="6" t="s">
        <v>51</v>
      </c>
      <c r="G69" s="5">
        <v>43475</v>
      </c>
      <c r="H69" s="5">
        <v>43475</v>
      </c>
      <c r="I69" s="6" t="s">
        <v>52</v>
      </c>
      <c r="K69" s="7"/>
    </row>
    <row r="70" spans="1:11" x14ac:dyDescent="0.25">
      <c r="A70" s="11">
        <v>2018</v>
      </c>
      <c r="B70" s="8">
        <v>43374</v>
      </c>
      <c r="C70" s="8">
        <v>43465</v>
      </c>
      <c r="D70" s="13">
        <v>9000</v>
      </c>
      <c r="E70" s="4" t="s">
        <v>197</v>
      </c>
      <c r="F70" s="6" t="s">
        <v>51</v>
      </c>
      <c r="G70" s="5">
        <v>43475</v>
      </c>
      <c r="H70" s="5">
        <v>43475</v>
      </c>
      <c r="I70" s="6" t="s">
        <v>52</v>
      </c>
      <c r="K70" s="7"/>
    </row>
    <row r="71" spans="1:11" x14ac:dyDescent="0.25">
      <c r="A71" s="11">
        <v>2018</v>
      </c>
      <c r="B71" s="8">
        <v>43374</v>
      </c>
      <c r="C71" s="8">
        <v>43465</v>
      </c>
      <c r="D71" s="13">
        <v>9100</v>
      </c>
      <c r="E71" s="4" t="s">
        <v>197</v>
      </c>
      <c r="F71" s="6" t="s">
        <v>51</v>
      </c>
      <c r="G71" s="5">
        <v>43475</v>
      </c>
      <c r="H71" s="5">
        <v>43475</v>
      </c>
      <c r="I71" s="6" t="s">
        <v>52</v>
      </c>
      <c r="K71" s="7"/>
    </row>
    <row r="72" spans="1:11" x14ac:dyDescent="0.25">
      <c r="A72" s="11">
        <v>2018</v>
      </c>
      <c r="B72" s="8">
        <v>43374</v>
      </c>
      <c r="C72" s="8">
        <v>43465</v>
      </c>
      <c r="D72" s="13">
        <v>9200</v>
      </c>
      <c r="E72" s="4" t="s">
        <v>197</v>
      </c>
      <c r="F72" s="6" t="s">
        <v>51</v>
      </c>
      <c r="G72" s="5">
        <v>43475</v>
      </c>
      <c r="H72" s="5">
        <v>43475</v>
      </c>
      <c r="I72" s="6" t="s">
        <v>52</v>
      </c>
      <c r="K72" s="7"/>
    </row>
    <row r="73" spans="1:11" x14ac:dyDescent="0.25">
      <c r="A73" s="11">
        <v>2018</v>
      </c>
      <c r="B73" s="8">
        <v>43374</v>
      </c>
      <c r="C73" s="8">
        <v>43465</v>
      </c>
      <c r="D73" s="13">
        <v>9300</v>
      </c>
      <c r="E73" s="4" t="s">
        <v>197</v>
      </c>
      <c r="F73" s="6" t="s">
        <v>51</v>
      </c>
      <c r="G73" s="5">
        <v>43475</v>
      </c>
      <c r="H73" s="5">
        <v>43475</v>
      </c>
      <c r="I73" s="6" t="s">
        <v>52</v>
      </c>
      <c r="K73" s="7"/>
    </row>
    <row r="74" spans="1:11" x14ac:dyDescent="0.25">
      <c r="A74" s="11">
        <v>2018</v>
      </c>
      <c r="B74" s="8">
        <v>43374</v>
      </c>
      <c r="C74" s="8">
        <v>43465</v>
      </c>
      <c r="D74" s="13">
        <v>9400</v>
      </c>
      <c r="E74" s="4" t="s">
        <v>197</v>
      </c>
      <c r="F74" s="6" t="s">
        <v>51</v>
      </c>
      <c r="G74" s="5">
        <v>43475</v>
      </c>
      <c r="H74" s="5">
        <v>43475</v>
      </c>
      <c r="I74" s="6" t="s">
        <v>52</v>
      </c>
      <c r="K74" s="7"/>
    </row>
    <row r="75" spans="1:11" x14ac:dyDescent="0.25">
      <c r="A75" s="11">
        <v>2018</v>
      </c>
      <c r="B75" s="8">
        <v>43374</v>
      </c>
      <c r="C75" s="8">
        <v>43465</v>
      </c>
      <c r="D75" s="13">
        <v>9500</v>
      </c>
      <c r="E75" s="4" t="s">
        <v>197</v>
      </c>
      <c r="F75" s="6" t="s">
        <v>51</v>
      </c>
      <c r="G75" s="5">
        <v>43475</v>
      </c>
      <c r="H75" s="5">
        <v>43475</v>
      </c>
      <c r="I75" s="6" t="s">
        <v>52</v>
      </c>
      <c r="K75" s="7"/>
    </row>
    <row r="76" spans="1:11" x14ac:dyDescent="0.25">
      <c r="A76" s="11">
        <v>2018</v>
      </c>
      <c r="B76" s="8">
        <v>43374</v>
      </c>
      <c r="C76" s="8">
        <v>43465</v>
      </c>
      <c r="D76" s="13">
        <v>9600</v>
      </c>
      <c r="E76" s="4" t="s">
        <v>197</v>
      </c>
      <c r="F76" s="6" t="s">
        <v>51</v>
      </c>
      <c r="G76" s="5">
        <v>43475</v>
      </c>
      <c r="H76" s="5">
        <v>43475</v>
      </c>
      <c r="I76" s="6" t="s">
        <v>52</v>
      </c>
      <c r="K76" s="7"/>
    </row>
    <row r="77" spans="1:11" x14ac:dyDescent="0.25">
      <c r="A77" s="11">
        <v>2018</v>
      </c>
      <c r="B77" s="8">
        <v>43374</v>
      </c>
      <c r="C77" s="8">
        <v>43465</v>
      </c>
      <c r="D77" s="13">
        <v>9900</v>
      </c>
      <c r="E77" s="4" t="s">
        <v>197</v>
      </c>
      <c r="F77" s="6" t="s">
        <v>51</v>
      </c>
      <c r="G77" s="5">
        <v>43475</v>
      </c>
      <c r="H77" s="5">
        <v>43475</v>
      </c>
      <c r="I77" s="6" t="s">
        <v>52</v>
      </c>
      <c r="K77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11811023622047245" right="0" top="0.74803149606299213" bottom="0.74803149606299213" header="0.31496062992125984" footer="0.31496062992125984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75"/>
  <sheetViews>
    <sheetView topLeftCell="A61" workbookViewId="0">
      <selection activeCell="C82" sqref="C82"/>
    </sheetView>
  </sheetViews>
  <sheetFormatPr baseColWidth="10" defaultColWidth="9.140625" defaultRowHeight="15" x14ac:dyDescent="0.25"/>
  <cols>
    <col min="1" max="1" width="11" customWidth="1"/>
    <col min="2" max="2" width="12.5703125" customWidth="1"/>
    <col min="3" max="3" width="58.7109375" customWidth="1"/>
    <col min="4" max="4" width="17.140625" customWidth="1"/>
    <col min="5" max="5" width="29.140625" bestFit="1" customWidth="1"/>
    <col min="6" max="6" width="15.5703125" customWidth="1"/>
    <col min="7" max="7" width="18.42578125" customWidth="1"/>
    <col min="8" max="8" width="2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12" customFormat="1" ht="45.75" customHeight="1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14" t="s">
        <v>123</v>
      </c>
      <c r="B4" s="14" t="s">
        <v>123</v>
      </c>
      <c r="C4" s="16" t="s">
        <v>125</v>
      </c>
      <c r="D4" s="18">
        <f>SUM(D5:D11)</f>
        <v>101979058.98549998</v>
      </c>
      <c r="E4" s="18">
        <f t="shared" ref="E4:F4" si="0">SUM(E5:E11)</f>
        <v>462173.18000000005</v>
      </c>
      <c r="F4" s="18">
        <f t="shared" si="0"/>
        <v>102441232.1655</v>
      </c>
      <c r="G4" s="18">
        <f>+E4</f>
        <v>462173.18000000005</v>
      </c>
      <c r="H4" s="18">
        <f t="shared" ref="H4:I4" si="1">SUM(H5:H11)</f>
        <v>42422751.090000004</v>
      </c>
      <c r="I4" s="18">
        <f t="shared" si="1"/>
        <v>988610.31</v>
      </c>
    </row>
    <row r="5" spans="1:9" x14ac:dyDescent="0.25">
      <c r="A5" s="15" t="s">
        <v>124</v>
      </c>
      <c r="B5" s="15" t="s">
        <v>124</v>
      </c>
      <c r="C5" s="17" t="s">
        <v>126</v>
      </c>
      <c r="D5" s="19">
        <f>1654769.47+21235959.4</f>
        <v>22890728.869999997</v>
      </c>
      <c r="E5" s="20">
        <f>-85230.12-388062.46</f>
        <v>-473292.58</v>
      </c>
      <c r="F5" s="20">
        <f t="shared" ref="F5:F11" si="2">+D5+E5</f>
        <v>22417436.289999999</v>
      </c>
      <c r="G5" s="20">
        <f>+E5</f>
        <v>-473292.58</v>
      </c>
      <c r="H5" s="20">
        <v>22452110.940000001</v>
      </c>
      <c r="I5" s="20">
        <v>42456.63</v>
      </c>
    </row>
    <row r="6" spans="1:9" x14ac:dyDescent="0.25">
      <c r="A6" s="15" t="s">
        <v>53</v>
      </c>
      <c r="B6" s="15" t="s">
        <v>53</v>
      </c>
      <c r="C6" s="17" t="s">
        <v>127</v>
      </c>
      <c r="D6" s="19">
        <v>6232743</v>
      </c>
      <c r="E6" s="20">
        <v>-1416166.86</v>
      </c>
      <c r="F6" s="20">
        <f t="shared" si="2"/>
        <v>4816576.1399999997</v>
      </c>
      <c r="G6" s="20">
        <f t="shared" ref="G6:G11" si="3">+E6</f>
        <v>-1416166.86</v>
      </c>
      <c r="H6" s="20">
        <v>4816576.2300000004</v>
      </c>
      <c r="I6" s="20">
        <v>0</v>
      </c>
    </row>
    <row r="7" spans="1:9" x14ac:dyDescent="0.25">
      <c r="A7" s="15" t="s">
        <v>54</v>
      </c>
      <c r="B7" s="15" t="s">
        <v>54</v>
      </c>
      <c r="C7" s="17" t="s">
        <v>128</v>
      </c>
      <c r="D7" s="19">
        <f>+[1]Hoja1!D5+[1]Hoja1!D6+[1]Hoja1!D7+[1]Hoja1!D8+[1]Hoja1!D9</f>
        <v>72499550.105499998</v>
      </c>
      <c r="E7" s="20">
        <f>35734.54+109113.18-9320.32+11265.6+7506.62+32828.72+12150</f>
        <v>199278.34</v>
      </c>
      <c r="F7" s="20">
        <f t="shared" si="2"/>
        <v>72698828.445500001</v>
      </c>
      <c r="G7" s="20">
        <f t="shared" si="3"/>
        <v>199278.34</v>
      </c>
      <c r="H7" s="20">
        <v>3716374.02</v>
      </c>
      <c r="I7" s="20">
        <v>930331.31</v>
      </c>
    </row>
    <row r="8" spans="1:9" x14ac:dyDescent="0.25">
      <c r="A8" s="15" t="s">
        <v>55</v>
      </c>
      <c r="B8" s="15" t="s">
        <v>55</v>
      </c>
      <c r="C8" s="17" t="s">
        <v>129</v>
      </c>
      <c r="D8" s="19">
        <f>+[1]Hoja1!D12</f>
        <v>211831.90120000002</v>
      </c>
      <c r="E8" s="20">
        <v>161043.87</v>
      </c>
      <c r="F8" s="20">
        <f t="shared" si="2"/>
        <v>372875.77120000002</v>
      </c>
      <c r="G8" s="20">
        <f t="shared" si="3"/>
        <v>161043.87</v>
      </c>
      <c r="H8" s="20">
        <v>263408.87</v>
      </c>
      <c r="I8" s="20">
        <v>0</v>
      </c>
    </row>
    <row r="9" spans="1:9" x14ac:dyDescent="0.25">
      <c r="A9" s="15" t="s">
        <v>56</v>
      </c>
      <c r="B9" s="15" t="s">
        <v>56</v>
      </c>
      <c r="C9" s="17" t="s">
        <v>130</v>
      </c>
      <c r="D9" s="19">
        <f>+[1]Hoja1!D13+[1]Hoja1!D14+[1]Hoja1!D15</f>
        <v>30905.108799999998</v>
      </c>
      <c r="E9" s="20">
        <f>175636.2+1726483.45+5257.12+14845</f>
        <v>1922221.77</v>
      </c>
      <c r="F9" s="20">
        <f t="shared" si="2"/>
        <v>1953126.8788000001</v>
      </c>
      <c r="G9" s="20">
        <f t="shared" si="3"/>
        <v>1922221.77</v>
      </c>
      <c r="H9" s="20">
        <v>11088114.99</v>
      </c>
      <c r="I9" s="20">
        <v>15822.37</v>
      </c>
    </row>
    <row r="10" spans="1:9" x14ac:dyDescent="0.25">
      <c r="A10" s="15" t="s">
        <v>57</v>
      </c>
      <c r="B10" s="15" t="s">
        <v>57</v>
      </c>
      <c r="C10" s="17" t="s">
        <v>131</v>
      </c>
      <c r="D10" s="19">
        <v>0</v>
      </c>
      <c r="E10" s="20">
        <v>0</v>
      </c>
      <c r="F10" s="20">
        <f t="shared" si="2"/>
        <v>0</v>
      </c>
      <c r="G10" s="20">
        <f t="shared" si="3"/>
        <v>0</v>
      </c>
      <c r="H10" s="20">
        <v>0</v>
      </c>
      <c r="I10" s="20">
        <v>0</v>
      </c>
    </row>
    <row r="11" spans="1:9" x14ac:dyDescent="0.25">
      <c r="A11" s="15" t="s">
        <v>58</v>
      </c>
      <c r="B11" s="15" t="s">
        <v>58</v>
      </c>
      <c r="C11" s="17" t="s">
        <v>132</v>
      </c>
      <c r="D11" s="19">
        <f>+[1]Hoja1!D17</f>
        <v>113300</v>
      </c>
      <c r="E11" s="20">
        <v>69088.639999999999</v>
      </c>
      <c r="F11" s="20">
        <f t="shared" si="2"/>
        <v>182388.64</v>
      </c>
      <c r="G11" s="20">
        <f t="shared" si="3"/>
        <v>69088.639999999999</v>
      </c>
      <c r="H11" s="20">
        <v>86166.04</v>
      </c>
      <c r="I11" s="20">
        <v>0</v>
      </c>
    </row>
    <row r="12" spans="1:9" x14ac:dyDescent="0.25">
      <c r="A12" s="14" t="s">
        <v>59</v>
      </c>
      <c r="B12" s="14" t="s">
        <v>59</v>
      </c>
      <c r="C12" s="16" t="s">
        <v>133</v>
      </c>
      <c r="D12" s="21">
        <f>SUM(D13:D21)</f>
        <v>11211872.91</v>
      </c>
      <c r="E12" s="21">
        <f t="shared" ref="E12:F12" si="4">SUM(E13:E21)</f>
        <v>-1202069.3399999999</v>
      </c>
      <c r="F12" s="21">
        <f t="shared" si="4"/>
        <v>10009803.57</v>
      </c>
      <c r="G12" s="21">
        <f>+E12</f>
        <v>-1202069.3399999999</v>
      </c>
      <c r="H12" s="21">
        <f t="shared" ref="H12:I12" si="5">SUM(H13:H21)</f>
        <v>9731924.5999999996</v>
      </c>
      <c r="I12" s="21">
        <f t="shared" si="5"/>
        <v>349802.31</v>
      </c>
    </row>
    <row r="13" spans="1:9" x14ac:dyDescent="0.25">
      <c r="A13" s="15" t="s">
        <v>60</v>
      </c>
      <c r="B13" s="15" t="s">
        <v>60</v>
      </c>
      <c r="C13" s="17" t="s">
        <v>134</v>
      </c>
      <c r="D13" s="19">
        <f>147781.33+319560.96+50364.74</f>
        <v>517707.03</v>
      </c>
      <c r="E13" s="20">
        <f>66188.44-227119.59+17695.46</f>
        <v>-143235.69</v>
      </c>
      <c r="F13" s="20">
        <f t="shared" ref="F13:F21" si="6">+D13+E13</f>
        <v>374471.34</v>
      </c>
      <c r="G13" s="20">
        <f>+E13</f>
        <v>-143235.69</v>
      </c>
      <c r="H13" s="20">
        <v>305733.09999999998</v>
      </c>
      <c r="I13" s="20">
        <v>68288.240000000005</v>
      </c>
    </row>
    <row r="14" spans="1:9" x14ac:dyDescent="0.25">
      <c r="A14" s="15" t="s">
        <v>61</v>
      </c>
      <c r="B14" s="15" t="s">
        <v>61</v>
      </c>
      <c r="C14" s="17" t="s">
        <v>135</v>
      </c>
      <c r="D14" s="19">
        <f>104409.36+16797.9+53000+4567.36</f>
        <v>178774.62</v>
      </c>
      <c r="E14" s="20">
        <f>-17728.46-7503.56-25880.27+27000-3814.95</f>
        <v>-27927.24</v>
      </c>
      <c r="F14" s="20">
        <f t="shared" si="6"/>
        <v>150847.38</v>
      </c>
      <c r="G14" s="20">
        <f t="shared" ref="G14:G21" si="7">+E14</f>
        <v>-27927.24</v>
      </c>
      <c r="H14" s="20">
        <v>139670.69</v>
      </c>
      <c r="I14" s="20">
        <v>11176.69</v>
      </c>
    </row>
    <row r="15" spans="1:9" x14ac:dyDescent="0.25">
      <c r="A15" s="15" t="s">
        <v>62</v>
      </c>
      <c r="B15" s="15" t="s">
        <v>62</v>
      </c>
      <c r="C15" s="17" t="s">
        <v>136</v>
      </c>
      <c r="D15" s="19">
        <v>112598.44</v>
      </c>
      <c r="E15" s="20">
        <v>0</v>
      </c>
      <c r="F15" s="20">
        <f t="shared" si="6"/>
        <v>112598.44</v>
      </c>
      <c r="G15" s="20">
        <f t="shared" si="7"/>
        <v>0</v>
      </c>
      <c r="H15" s="20">
        <v>280</v>
      </c>
      <c r="I15" s="20">
        <v>0</v>
      </c>
    </row>
    <row r="16" spans="1:9" x14ac:dyDescent="0.25">
      <c r="A16" s="15" t="s">
        <v>63</v>
      </c>
      <c r="B16" s="15" t="s">
        <v>63</v>
      </c>
      <c r="C16" s="17" t="s">
        <v>137</v>
      </c>
      <c r="D16" s="19">
        <f>844486.48+351000+265398+371799.41+45709.9+311702.48</f>
        <v>2190096.2699999996</v>
      </c>
      <c r="E16" s="20">
        <f>-112318.44+370489.36-302939.93+5615.32+245398.44-333760.01-15762.75-267486.48</f>
        <v>-410764.49</v>
      </c>
      <c r="F16" s="20">
        <f t="shared" si="6"/>
        <v>1779331.7799999996</v>
      </c>
      <c r="G16" s="20">
        <f t="shared" si="7"/>
        <v>-410764.49</v>
      </c>
      <c r="H16" s="20">
        <v>1876515.36</v>
      </c>
      <c r="I16" s="20">
        <v>33254.97</v>
      </c>
    </row>
    <row r="17" spans="1:9" x14ac:dyDescent="0.25">
      <c r="A17" s="15" t="s">
        <v>64</v>
      </c>
      <c r="B17" s="15" t="s">
        <v>64</v>
      </c>
      <c r="C17" s="17" t="s">
        <v>138</v>
      </c>
      <c r="D17" s="19">
        <f>0+15114.22+956365+65000+92365</f>
        <v>1128844.22</v>
      </c>
      <c r="E17" s="20">
        <f>4567+81320.31-267054.17-38974.05+21930.85</f>
        <v>-198210.05999999997</v>
      </c>
      <c r="F17" s="20">
        <f t="shared" si="6"/>
        <v>930634.16</v>
      </c>
      <c r="G17" s="20">
        <f t="shared" si="7"/>
        <v>-198210.05999999997</v>
      </c>
      <c r="H17" s="20">
        <v>875109.48</v>
      </c>
      <c r="I17" s="20">
        <v>70941.64</v>
      </c>
    </row>
    <row r="18" spans="1:9" x14ac:dyDescent="0.25">
      <c r="A18" s="15" t="s">
        <v>65</v>
      </c>
      <c r="B18" s="15" t="s">
        <v>65</v>
      </c>
      <c r="C18" s="17" t="s">
        <v>139</v>
      </c>
      <c r="D18" s="19">
        <f>5299019.34+113028.03</f>
        <v>5412047.3700000001</v>
      </c>
      <c r="E18" s="20">
        <f>2834734.64-2496771.21-101222.4</f>
        <v>236741.03000000017</v>
      </c>
      <c r="F18" s="20">
        <f t="shared" si="6"/>
        <v>5648788.4000000004</v>
      </c>
      <c r="G18" s="20">
        <f t="shared" si="7"/>
        <v>236741.03000000017</v>
      </c>
      <c r="H18" s="20">
        <v>5543448.1399999997</v>
      </c>
      <c r="I18" s="20">
        <v>144056.54</v>
      </c>
    </row>
    <row r="19" spans="1:9" x14ac:dyDescent="0.25">
      <c r="A19" s="15" t="s">
        <v>66</v>
      </c>
      <c r="B19" s="15" t="s">
        <v>66</v>
      </c>
      <c r="C19" s="17" t="s">
        <v>140</v>
      </c>
      <c r="D19" s="19">
        <f>585480.33+2599.3</f>
        <v>588079.63</v>
      </c>
      <c r="E19" s="20">
        <f>-203109.05+29115.26+18299.03</f>
        <v>-155694.75999999998</v>
      </c>
      <c r="F19" s="20">
        <f t="shared" si="6"/>
        <v>432384.87</v>
      </c>
      <c r="G19" s="20">
        <f t="shared" si="7"/>
        <v>-155694.75999999998</v>
      </c>
      <c r="H19" s="20">
        <v>432384.87</v>
      </c>
      <c r="I19" s="20">
        <v>119.99</v>
      </c>
    </row>
    <row r="20" spans="1:9" x14ac:dyDescent="0.25">
      <c r="A20" s="15" t="s">
        <v>67</v>
      </c>
      <c r="B20" s="15" t="s">
        <v>67</v>
      </c>
      <c r="C20" s="17" t="s">
        <v>141</v>
      </c>
      <c r="D20" s="19">
        <v>12362</v>
      </c>
      <c r="E20" s="20">
        <v>16927.73</v>
      </c>
      <c r="F20" s="20">
        <f t="shared" si="6"/>
        <v>29289.73</v>
      </c>
      <c r="G20" s="20">
        <f t="shared" si="7"/>
        <v>16927.73</v>
      </c>
      <c r="H20" s="20">
        <v>29289.73</v>
      </c>
      <c r="I20" s="20">
        <v>0</v>
      </c>
    </row>
    <row r="21" spans="1:9" x14ac:dyDescent="0.25">
      <c r="A21" s="15" t="s">
        <v>68</v>
      </c>
      <c r="B21" s="15" t="s">
        <v>68</v>
      </c>
      <c r="C21" s="17" t="s">
        <v>142</v>
      </c>
      <c r="D21" s="19">
        <f>59638.02+6936.32+28700+801556.99+169532+5000</f>
        <v>1071363.33</v>
      </c>
      <c r="E21" s="20">
        <f>-8660.76+17682.14-25600-367594.7-130732.54-5000</f>
        <v>-519905.86</v>
      </c>
      <c r="F21" s="20">
        <f t="shared" si="6"/>
        <v>551457.47000000009</v>
      </c>
      <c r="G21" s="20">
        <f t="shared" si="7"/>
        <v>-519905.86</v>
      </c>
      <c r="H21" s="20">
        <v>529493.23</v>
      </c>
      <c r="I21" s="20">
        <v>21964.240000000002</v>
      </c>
    </row>
    <row r="22" spans="1:9" x14ac:dyDescent="0.25">
      <c r="A22" s="14" t="s">
        <v>69</v>
      </c>
      <c r="B22" s="14" t="s">
        <v>69</v>
      </c>
      <c r="C22" s="16" t="s">
        <v>143</v>
      </c>
      <c r="D22" s="18">
        <f>SUM(D23:D31)</f>
        <v>14790326.6</v>
      </c>
      <c r="E22" s="18">
        <f t="shared" ref="E22:F22" si="8">SUM(E23:E31)</f>
        <v>7470505.2499999991</v>
      </c>
      <c r="F22" s="18">
        <f t="shared" si="8"/>
        <v>22260831.849999998</v>
      </c>
      <c r="G22" s="18">
        <f>+E22</f>
        <v>7470505.2499999991</v>
      </c>
      <c r="H22" s="18">
        <f t="shared" ref="H22:I22" si="9">SUM(H23:H31)</f>
        <v>20812880.170000002</v>
      </c>
      <c r="I22" s="18">
        <f t="shared" si="9"/>
        <v>1468859.77</v>
      </c>
    </row>
    <row r="23" spans="1:9" x14ac:dyDescent="0.25">
      <c r="A23" s="15" t="s">
        <v>70</v>
      </c>
      <c r="B23" s="15" t="s">
        <v>70</v>
      </c>
      <c r="C23" s="17" t="s">
        <v>144</v>
      </c>
      <c r="D23" s="19">
        <f>1989442.94+3031807.74+156963+155000+8000+7000+2360</f>
        <v>5350573.68</v>
      </c>
      <c r="E23" s="20">
        <f>-1548196.54+2476303.36-12484.99+9638.47+10392.97-1319.84-1001.79</f>
        <v>933331.63999999978</v>
      </c>
      <c r="F23" s="20">
        <f>+D23+E23</f>
        <v>6283905.3199999994</v>
      </c>
      <c r="G23" s="20">
        <f>+E23</f>
        <v>933331.63999999978</v>
      </c>
      <c r="H23" s="20">
        <v>6280639.3399999999</v>
      </c>
      <c r="I23" s="20">
        <v>5463.98</v>
      </c>
    </row>
    <row r="24" spans="1:9" x14ac:dyDescent="0.25">
      <c r="A24" s="15" t="s">
        <v>71</v>
      </c>
      <c r="B24" s="15" t="s">
        <v>71</v>
      </c>
      <c r="C24" s="17" t="s">
        <v>145</v>
      </c>
      <c r="D24" s="19">
        <f>150000+56320+4300+4300+178742+96061.92</f>
        <v>489723.92</v>
      </c>
      <c r="E24" s="20">
        <f>104057.94+10266.48-56320+8700+134032.65+412677.28-1980+386019.36-96061.92</f>
        <v>901391.79</v>
      </c>
      <c r="F24" s="20">
        <f t="shared" ref="F24:F31" si="10">+D24+E24</f>
        <v>1391115.71</v>
      </c>
      <c r="G24" s="20">
        <f t="shared" ref="G24:G31" si="11">+E24</f>
        <v>901391.79</v>
      </c>
      <c r="H24" s="20">
        <v>1266565.8899999999</v>
      </c>
      <c r="I24" s="20">
        <v>135424.65</v>
      </c>
    </row>
    <row r="25" spans="1:9" x14ac:dyDescent="0.25">
      <c r="A25" s="15" t="s">
        <v>72</v>
      </c>
      <c r="B25" s="15" t="s">
        <v>72</v>
      </c>
      <c r="C25" s="17" t="s">
        <v>146</v>
      </c>
      <c r="D25" s="19">
        <f>6798+126500+35000+2600000</f>
        <v>2768298</v>
      </c>
      <c r="E25" s="20">
        <f>1645-6798+101938.46+19294.53-596805.88</f>
        <v>-480725.89</v>
      </c>
      <c r="F25" s="20">
        <f t="shared" si="10"/>
        <v>2287572.11</v>
      </c>
      <c r="G25" s="20">
        <f t="shared" si="11"/>
        <v>-480725.89</v>
      </c>
      <c r="H25" s="20">
        <v>2081819.45</v>
      </c>
      <c r="I25" s="20">
        <v>205752.66</v>
      </c>
    </row>
    <row r="26" spans="1:9" x14ac:dyDescent="0.25">
      <c r="A26" s="15" t="s">
        <v>73</v>
      </c>
      <c r="B26" s="15" t="s">
        <v>73</v>
      </c>
      <c r="C26" s="17" t="s">
        <v>147</v>
      </c>
      <c r="D26" s="19">
        <f>256000+62350+189000+402365+28000</f>
        <v>937715</v>
      </c>
      <c r="E26" s="20">
        <f>485811.54-56443.04+84107.52+66912+17579.98</f>
        <v>597968</v>
      </c>
      <c r="F26" s="20">
        <f t="shared" si="10"/>
        <v>1535683</v>
      </c>
      <c r="G26" s="20">
        <f t="shared" si="11"/>
        <v>597968</v>
      </c>
      <c r="H26" s="20">
        <v>1523291.6</v>
      </c>
      <c r="I26" s="20">
        <v>12391.4</v>
      </c>
    </row>
    <row r="27" spans="1:9" x14ac:dyDescent="0.25">
      <c r="A27" s="15" t="s">
        <v>74</v>
      </c>
      <c r="B27" s="15" t="s">
        <v>74</v>
      </c>
      <c r="C27" s="17" t="s">
        <v>148</v>
      </c>
      <c r="D27" s="19">
        <f>10000+356230+3652+4920+798652+36523+200000</f>
        <v>1409977</v>
      </c>
      <c r="E27" s="20">
        <f>236847.37+313168.31-3652+16081.52+621732.6+260117.86-200000+4800</f>
        <v>1249095.6599999997</v>
      </c>
      <c r="F27" s="20">
        <f t="shared" si="10"/>
        <v>2659072.6599999997</v>
      </c>
      <c r="G27" s="20">
        <f t="shared" si="11"/>
        <v>1249095.6599999997</v>
      </c>
      <c r="H27" s="20">
        <v>2455571.5</v>
      </c>
      <c r="I27" s="20">
        <v>208217.15</v>
      </c>
    </row>
    <row r="28" spans="1:9" x14ac:dyDescent="0.25">
      <c r="A28" s="15" t="s">
        <v>75</v>
      </c>
      <c r="B28" s="15" t="s">
        <v>75</v>
      </c>
      <c r="C28" s="17" t="s">
        <v>149</v>
      </c>
      <c r="D28" s="19">
        <v>658953</v>
      </c>
      <c r="E28" s="20">
        <v>-61208.43</v>
      </c>
      <c r="F28" s="20">
        <f t="shared" si="10"/>
        <v>597744.56999999995</v>
      </c>
      <c r="G28" s="20">
        <f t="shared" si="11"/>
        <v>-61208.43</v>
      </c>
      <c r="H28" s="20">
        <v>542064.56999999995</v>
      </c>
      <c r="I28" s="20">
        <v>55680</v>
      </c>
    </row>
    <row r="29" spans="1:9" x14ac:dyDescent="0.25">
      <c r="A29" s="15" t="s">
        <v>76</v>
      </c>
      <c r="B29" s="15" t="s">
        <v>76</v>
      </c>
      <c r="C29" s="17" t="s">
        <v>150</v>
      </c>
      <c r="D29" s="19">
        <f>15000+153260</f>
        <v>168260</v>
      </c>
      <c r="E29" s="20">
        <f>-15439.02+151256.07+6780.01-8744</f>
        <v>133853.06000000003</v>
      </c>
      <c r="F29" s="20">
        <f t="shared" si="10"/>
        <v>302113.06000000006</v>
      </c>
      <c r="G29" s="20">
        <f t="shared" si="11"/>
        <v>133853.06000000003</v>
      </c>
      <c r="H29" s="20">
        <v>274058.33</v>
      </c>
      <c r="I29" s="20">
        <v>28054.73</v>
      </c>
    </row>
    <row r="30" spans="1:9" x14ac:dyDescent="0.25">
      <c r="A30" s="15" t="s">
        <v>77</v>
      </c>
      <c r="B30" s="15" t="s">
        <v>77</v>
      </c>
      <c r="C30" s="17" t="s">
        <v>151</v>
      </c>
      <c r="D30" s="19">
        <f>2200000+8000</f>
        <v>2208000</v>
      </c>
      <c r="E30" s="20">
        <f>4009419.26-8000</f>
        <v>4001419.26</v>
      </c>
      <c r="F30" s="20">
        <f t="shared" si="10"/>
        <v>6209419.2599999998</v>
      </c>
      <c r="G30" s="20">
        <f t="shared" si="11"/>
        <v>4001419.26</v>
      </c>
      <c r="H30" s="20">
        <v>6181069.4800000004</v>
      </c>
      <c r="I30" s="20">
        <v>31870.78</v>
      </c>
    </row>
    <row r="31" spans="1:9" x14ac:dyDescent="0.25">
      <c r="A31" s="15" t="s">
        <v>78</v>
      </c>
      <c r="B31" s="15" t="s">
        <v>78</v>
      </c>
      <c r="C31" s="17" t="s">
        <v>152</v>
      </c>
      <c r="D31" s="19">
        <f>10000+32650+19653+736523</f>
        <v>798826</v>
      </c>
      <c r="E31" s="20">
        <f>-10000+3894+50945.17+99325+50287.99+928</f>
        <v>195380.15999999997</v>
      </c>
      <c r="F31" s="20">
        <f t="shared" si="10"/>
        <v>994206.15999999992</v>
      </c>
      <c r="G31" s="20">
        <f t="shared" si="11"/>
        <v>195380.15999999997</v>
      </c>
      <c r="H31" s="20">
        <v>207800.01</v>
      </c>
      <c r="I31" s="20">
        <v>786004.42</v>
      </c>
    </row>
    <row r="32" spans="1:9" x14ac:dyDescent="0.25">
      <c r="A32" s="14" t="s">
        <v>79</v>
      </c>
      <c r="B32" s="14" t="s">
        <v>79</v>
      </c>
      <c r="C32" s="16" t="s">
        <v>153</v>
      </c>
      <c r="D32" s="18">
        <f>SUM(D33:D41)</f>
        <v>5486392.9000000004</v>
      </c>
      <c r="E32" s="18">
        <f t="shared" ref="E32:F32" si="12">SUM(E33:E41)</f>
        <v>2104427.1</v>
      </c>
      <c r="F32" s="18">
        <f t="shared" si="12"/>
        <v>7590820</v>
      </c>
      <c r="G32" s="18">
        <f>+E32</f>
        <v>2104427.1</v>
      </c>
      <c r="H32" s="18">
        <f t="shared" ref="H32:I32" si="13">SUM(H33:H41)</f>
        <v>7329363.0199999996</v>
      </c>
      <c r="I32" s="18">
        <f t="shared" si="13"/>
        <v>278100.40999999997</v>
      </c>
    </row>
    <row r="33" spans="1:9" x14ac:dyDescent="0.25">
      <c r="A33" s="15" t="s">
        <v>80</v>
      </c>
      <c r="B33" s="15" t="s">
        <v>80</v>
      </c>
      <c r="C33" s="17" t="s">
        <v>154</v>
      </c>
      <c r="D33" s="19">
        <v>0</v>
      </c>
      <c r="E33" s="20">
        <v>0</v>
      </c>
      <c r="F33" s="20">
        <f>+D33+E33</f>
        <v>0</v>
      </c>
      <c r="G33" s="20">
        <v>0</v>
      </c>
      <c r="H33" s="20">
        <v>0</v>
      </c>
      <c r="I33" s="20">
        <v>0</v>
      </c>
    </row>
    <row r="34" spans="1:9" x14ac:dyDescent="0.25">
      <c r="A34" s="15" t="s">
        <v>81</v>
      </c>
      <c r="B34" s="15" t="s">
        <v>81</v>
      </c>
      <c r="C34" s="17" t="s">
        <v>155</v>
      </c>
      <c r="D34" s="19">
        <v>0</v>
      </c>
      <c r="E34" s="20">
        <v>0</v>
      </c>
      <c r="F34" s="20">
        <f t="shared" ref="F34:F41" si="14">+D34+E34</f>
        <v>0</v>
      </c>
      <c r="G34" s="20">
        <v>0</v>
      </c>
      <c r="H34" s="20">
        <v>0</v>
      </c>
      <c r="I34" s="20">
        <v>0</v>
      </c>
    </row>
    <row r="35" spans="1:9" x14ac:dyDescent="0.25">
      <c r="A35" s="15" t="s">
        <v>82</v>
      </c>
      <c r="B35" s="15" t="s">
        <v>82</v>
      </c>
      <c r="C35" s="17" t="s">
        <v>156</v>
      </c>
      <c r="D35" s="19">
        <f>448362+1262492.83+52300</f>
        <v>1763154.83</v>
      </c>
      <c r="E35" s="20">
        <f>818561.53+1077567.31-51800</f>
        <v>1844328.84</v>
      </c>
      <c r="F35" s="20">
        <f t="shared" si="14"/>
        <v>3607483.67</v>
      </c>
      <c r="G35" s="20">
        <f>+E35</f>
        <v>1844328.84</v>
      </c>
      <c r="H35" s="20">
        <v>3359777.63</v>
      </c>
      <c r="I35" s="20">
        <v>248206.04</v>
      </c>
    </row>
    <row r="36" spans="1:9" x14ac:dyDescent="0.25">
      <c r="A36" s="15" t="s">
        <v>83</v>
      </c>
      <c r="B36" s="15" t="s">
        <v>83</v>
      </c>
      <c r="C36" s="17" t="s">
        <v>157</v>
      </c>
      <c r="D36" s="19">
        <f>756320+211365+308080.73+1154757+10000</f>
        <v>2440522.73</v>
      </c>
      <c r="E36" s="20">
        <f>172935.26-97518-308080.73-1154757+712374.17+918950</f>
        <v>243903.70000000007</v>
      </c>
      <c r="F36" s="20">
        <f t="shared" si="14"/>
        <v>2684426.43</v>
      </c>
      <c r="G36" s="20">
        <f t="shared" ref="G36:G41" si="15">+E36</f>
        <v>243903.70000000007</v>
      </c>
      <c r="H36" s="20">
        <v>2670675.4900000002</v>
      </c>
      <c r="I36" s="20">
        <v>25400.94</v>
      </c>
    </row>
    <row r="37" spans="1:9" x14ac:dyDescent="0.25">
      <c r="A37" s="15" t="s">
        <v>84</v>
      </c>
      <c r="B37" s="15" t="s">
        <v>84</v>
      </c>
      <c r="C37" s="17" t="s">
        <v>158</v>
      </c>
      <c r="D37" s="19">
        <f>98652+1144063.34</f>
        <v>1242715.3400000001</v>
      </c>
      <c r="E37" s="20">
        <f>420899.36-594704.8</f>
        <v>-173805.44000000006</v>
      </c>
      <c r="F37" s="20">
        <f t="shared" si="14"/>
        <v>1068909.8999999999</v>
      </c>
      <c r="G37" s="20">
        <f t="shared" si="15"/>
        <v>-173805.44000000006</v>
      </c>
      <c r="H37" s="20">
        <v>1068909.8999999999</v>
      </c>
      <c r="I37" s="20">
        <v>4493.43</v>
      </c>
    </row>
    <row r="38" spans="1:9" x14ac:dyDescent="0.25">
      <c r="A38" s="15" t="s">
        <v>85</v>
      </c>
      <c r="B38" s="15" t="s">
        <v>85</v>
      </c>
      <c r="C38" s="17" t="s">
        <v>159</v>
      </c>
      <c r="D38" s="19">
        <v>0</v>
      </c>
      <c r="E38" s="20">
        <v>0</v>
      </c>
      <c r="F38" s="20">
        <f t="shared" si="14"/>
        <v>0</v>
      </c>
      <c r="G38" s="20">
        <f t="shared" si="15"/>
        <v>0</v>
      </c>
      <c r="H38" s="20">
        <v>0</v>
      </c>
      <c r="I38" s="20">
        <v>0</v>
      </c>
    </row>
    <row r="39" spans="1:9" x14ac:dyDescent="0.25">
      <c r="A39" s="15" t="s">
        <v>121</v>
      </c>
      <c r="B39" s="15" t="s">
        <v>121</v>
      </c>
      <c r="C39" s="17" t="s">
        <v>160</v>
      </c>
      <c r="D39" s="19">
        <v>0</v>
      </c>
      <c r="E39" s="20">
        <v>0</v>
      </c>
      <c r="F39" s="20">
        <f t="shared" si="14"/>
        <v>0</v>
      </c>
      <c r="G39" s="20">
        <f t="shared" si="15"/>
        <v>0</v>
      </c>
      <c r="H39" s="20">
        <v>0</v>
      </c>
      <c r="I39" s="20">
        <v>0</v>
      </c>
    </row>
    <row r="40" spans="1:9" x14ac:dyDescent="0.25">
      <c r="A40" s="15" t="s">
        <v>122</v>
      </c>
      <c r="B40" s="15" t="s">
        <v>122</v>
      </c>
      <c r="C40" s="17" t="s">
        <v>161</v>
      </c>
      <c r="D40" s="19">
        <v>40000</v>
      </c>
      <c r="E40" s="20">
        <v>190000</v>
      </c>
      <c r="F40" s="20">
        <f t="shared" si="14"/>
        <v>230000</v>
      </c>
      <c r="G40" s="20">
        <f t="shared" si="15"/>
        <v>190000</v>
      </c>
      <c r="H40" s="20">
        <v>230000</v>
      </c>
      <c r="I40" s="20">
        <v>0</v>
      </c>
    </row>
    <row r="41" spans="1:9" x14ac:dyDescent="0.25">
      <c r="A41" s="15" t="s">
        <v>86</v>
      </c>
      <c r="B41" s="15" t="s">
        <v>86</v>
      </c>
      <c r="C41" s="17" t="s">
        <v>162</v>
      </c>
      <c r="D41" s="19">
        <v>0</v>
      </c>
      <c r="E41" s="20">
        <v>0</v>
      </c>
      <c r="F41" s="20">
        <f t="shared" si="14"/>
        <v>0</v>
      </c>
      <c r="G41" s="20">
        <f t="shared" si="15"/>
        <v>0</v>
      </c>
      <c r="H41" s="20">
        <v>0</v>
      </c>
      <c r="I41" s="20">
        <v>0</v>
      </c>
    </row>
    <row r="42" spans="1:9" x14ac:dyDescent="0.25">
      <c r="A42" s="14" t="s">
        <v>87</v>
      </c>
      <c r="B42" s="14" t="s">
        <v>87</v>
      </c>
      <c r="C42" s="16" t="s">
        <v>163</v>
      </c>
      <c r="D42" s="18">
        <f>SUM(D43:D51)</f>
        <v>567560</v>
      </c>
      <c r="E42" s="18">
        <f>SUM(E43:E51)</f>
        <v>559116.62</v>
      </c>
      <c r="F42" s="18">
        <f>SUM(F43:F51)</f>
        <v>1126676.6200000001</v>
      </c>
      <c r="G42" s="18">
        <f>+E42</f>
        <v>559116.62</v>
      </c>
      <c r="H42" s="18">
        <f>SUM(H43:H51)</f>
        <v>1117838.58</v>
      </c>
      <c r="I42" s="18">
        <f>SUM(I43:I51)</f>
        <v>8838.0400000000009</v>
      </c>
    </row>
    <row r="43" spans="1:9" x14ac:dyDescent="0.25">
      <c r="A43" s="15" t="s">
        <v>88</v>
      </c>
      <c r="B43" s="15" t="s">
        <v>88</v>
      </c>
      <c r="C43" s="17" t="s">
        <v>164</v>
      </c>
      <c r="D43" s="19">
        <f>10000+10000+35000+3200</f>
        <v>58200</v>
      </c>
      <c r="E43" s="20">
        <f>-10000-10000+32180.61+4158.01</f>
        <v>16338.62</v>
      </c>
      <c r="F43" s="20">
        <f>+D43+E43</f>
        <v>74538.62</v>
      </c>
      <c r="G43" s="20">
        <f>+E43</f>
        <v>16338.62</v>
      </c>
      <c r="H43" s="20">
        <v>65700.58</v>
      </c>
      <c r="I43" s="20">
        <v>8838.0400000000009</v>
      </c>
    </row>
    <row r="44" spans="1:9" x14ac:dyDescent="0.25">
      <c r="A44" s="15" t="s">
        <v>89</v>
      </c>
      <c r="B44" s="15" t="s">
        <v>89</v>
      </c>
      <c r="C44" s="17" t="s">
        <v>165</v>
      </c>
      <c r="D44" s="19">
        <v>27000</v>
      </c>
      <c r="E44" s="20">
        <v>-27000</v>
      </c>
      <c r="F44" s="20">
        <f t="shared" ref="F44:F51" si="16">+D44+E44</f>
        <v>0</v>
      </c>
      <c r="G44" s="20">
        <f t="shared" ref="G44:G51" si="17">+E44</f>
        <v>-27000</v>
      </c>
      <c r="H44" s="20">
        <v>0</v>
      </c>
      <c r="I44" s="20">
        <v>0</v>
      </c>
    </row>
    <row r="45" spans="1:9" x14ac:dyDescent="0.25">
      <c r="A45" s="15" t="s">
        <v>90</v>
      </c>
      <c r="B45" s="15" t="s">
        <v>90</v>
      </c>
      <c r="C45" s="17" t="s">
        <v>166</v>
      </c>
      <c r="D45" s="19">
        <v>0</v>
      </c>
      <c r="E45" s="20">
        <f>293040+172900</f>
        <v>465940</v>
      </c>
      <c r="F45" s="20">
        <f t="shared" si="16"/>
        <v>465940</v>
      </c>
      <c r="G45" s="20">
        <f t="shared" si="17"/>
        <v>465940</v>
      </c>
      <c r="H45" s="20">
        <v>0</v>
      </c>
      <c r="I45" s="20">
        <v>0</v>
      </c>
    </row>
    <row r="46" spans="1:9" x14ac:dyDescent="0.25">
      <c r="A46" s="15" t="s">
        <v>91</v>
      </c>
      <c r="B46" s="15" t="s">
        <v>91</v>
      </c>
      <c r="C46" s="17" t="s">
        <v>167</v>
      </c>
      <c r="D46" s="19">
        <f>52360+302000</f>
        <v>354360</v>
      </c>
      <c r="E46" s="20">
        <v>0</v>
      </c>
      <c r="F46" s="20">
        <f t="shared" si="16"/>
        <v>354360</v>
      </c>
      <c r="G46" s="20">
        <f t="shared" si="17"/>
        <v>0</v>
      </c>
      <c r="H46" s="20">
        <v>820300</v>
      </c>
      <c r="I46" s="20">
        <v>0</v>
      </c>
    </row>
    <row r="47" spans="1:9" x14ac:dyDescent="0.25">
      <c r="A47" s="15" t="s">
        <v>92</v>
      </c>
      <c r="B47" s="15" t="s">
        <v>92</v>
      </c>
      <c r="C47" s="17" t="s">
        <v>168</v>
      </c>
      <c r="D47" s="19">
        <v>0</v>
      </c>
      <c r="E47" s="20">
        <v>0</v>
      </c>
      <c r="F47" s="20">
        <f t="shared" si="16"/>
        <v>0</v>
      </c>
      <c r="G47" s="20">
        <f t="shared" si="17"/>
        <v>0</v>
      </c>
      <c r="H47" s="20">
        <v>0</v>
      </c>
      <c r="I47" s="20">
        <v>0</v>
      </c>
    </row>
    <row r="48" spans="1:9" x14ac:dyDescent="0.25">
      <c r="A48" s="15" t="s">
        <v>93</v>
      </c>
      <c r="B48" s="15" t="s">
        <v>93</v>
      </c>
      <c r="C48" s="17" t="s">
        <v>169</v>
      </c>
      <c r="D48" s="19">
        <f>40000+24000+49000</f>
        <v>113000</v>
      </c>
      <c r="E48" s="20">
        <f>-40000-24000-49000+19638</f>
        <v>-93362</v>
      </c>
      <c r="F48" s="20">
        <f t="shared" si="16"/>
        <v>19638</v>
      </c>
      <c r="G48" s="20">
        <f t="shared" si="17"/>
        <v>-93362</v>
      </c>
      <c r="H48" s="20">
        <v>34638</v>
      </c>
      <c r="I48" s="20">
        <v>0</v>
      </c>
    </row>
    <row r="49" spans="1:9" x14ac:dyDescent="0.25">
      <c r="A49" s="15" t="s">
        <v>94</v>
      </c>
      <c r="B49" s="15" t="s">
        <v>94</v>
      </c>
      <c r="C49" s="17" t="s">
        <v>170</v>
      </c>
      <c r="D49" s="19">
        <v>0</v>
      </c>
      <c r="E49" s="20">
        <v>0</v>
      </c>
      <c r="F49" s="20">
        <f t="shared" si="16"/>
        <v>0</v>
      </c>
      <c r="G49" s="20">
        <f t="shared" si="17"/>
        <v>0</v>
      </c>
      <c r="H49" s="20">
        <v>0</v>
      </c>
      <c r="I49" s="20">
        <v>0</v>
      </c>
    </row>
    <row r="50" spans="1:9" x14ac:dyDescent="0.25">
      <c r="A50" s="15" t="s">
        <v>95</v>
      </c>
      <c r="B50" s="15" t="s">
        <v>95</v>
      </c>
      <c r="C50" s="17" t="s">
        <v>171</v>
      </c>
      <c r="D50" s="19">
        <v>0</v>
      </c>
      <c r="E50" s="20">
        <v>0</v>
      </c>
      <c r="F50" s="20">
        <f t="shared" si="16"/>
        <v>0</v>
      </c>
      <c r="G50" s="20">
        <f t="shared" si="17"/>
        <v>0</v>
      </c>
      <c r="H50" s="20">
        <v>0</v>
      </c>
      <c r="I50" s="20">
        <v>0</v>
      </c>
    </row>
    <row r="51" spans="1:9" x14ac:dyDescent="0.25">
      <c r="A51" s="15" t="s">
        <v>96</v>
      </c>
      <c r="B51" s="15" t="s">
        <v>96</v>
      </c>
      <c r="C51" s="17" t="s">
        <v>172</v>
      </c>
      <c r="D51" s="19">
        <v>15000</v>
      </c>
      <c r="E51" s="20">
        <v>197200</v>
      </c>
      <c r="F51" s="20">
        <f t="shared" si="16"/>
        <v>212200</v>
      </c>
      <c r="G51" s="20">
        <f t="shared" si="17"/>
        <v>197200</v>
      </c>
      <c r="H51" s="20">
        <v>197200</v>
      </c>
      <c r="I51" s="20">
        <v>0</v>
      </c>
    </row>
    <row r="52" spans="1:9" x14ac:dyDescent="0.25">
      <c r="A52" s="14" t="s">
        <v>97</v>
      </c>
      <c r="B52" s="14" t="s">
        <v>97</v>
      </c>
      <c r="C52" s="16" t="s">
        <v>173</v>
      </c>
      <c r="D52" s="18">
        <f>+D53+D54+D55</f>
        <v>12893471</v>
      </c>
      <c r="E52" s="18">
        <f t="shared" ref="E52:F52" si="18">+E53+E54+E55</f>
        <v>26709199.199999999</v>
      </c>
      <c r="F52" s="18">
        <f t="shared" si="18"/>
        <v>39602670.200000003</v>
      </c>
      <c r="G52" s="18">
        <f>+E52</f>
        <v>26709199.199999999</v>
      </c>
      <c r="H52" s="18">
        <f t="shared" ref="H52:I52" si="19">+H53+H54+H55</f>
        <v>39602670.200000003</v>
      </c>
      <c r="I52" s="18">
        <f t="shared" si="19"/>
        <v>310962.17</v>
      </c>
    </row>
    <row r="53" spans="1:9" x14ac:dyDescent="0.25">
      <c r="A53" s="15" t="s">
        <v>98</v>
      </c>
      <c r="B53" s="15" t="s">
        <v>98</v>
      </c>
      <c r="C53" s="17" t="s">
        <v>174</v>
      </c>
      <c r="D53" s="19">
        <v>12893471</v>
      </c>
      <c r="E53" s="20">
        <v>26709199.199999999</v>
      </c>
      <c r="F53" s="20">
        <f>+D53+E53</f>
        <v>39602670.200000003</v>
      </c>
      <c r="G53" s="20">
        <f>+E53</f>
        <v>26709199.199999999</v>
      </c>
      <c r="H53" s="20">
        <v>39602670.200000003</v>
      </c>
      <c r="I53" s="20">
        <v>310962.17</v>
      </c>
    </row>
    <row r="54" spans="1:9" x14ac:dyDescent="0.25">
      <c r="A54" s="15" t="s">
        <v>99</v>
      </c>
      <c r="B54" s="15" t="s">
        <v>99</v>
      </c>
      <c r="C54" s="17" t="s">
        <v>175</v>
      </c>
      <c r="D54" s="19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</row>
    <row r="55" spans="1:9" x14ac:dyDescent="0.25">
      <c r="A55" s="15" t="s">
        <v>100</v>
      </c>
      <c r="B55" s="15" t="s">
        <v>100</v>
      </c>
      <c r="C55" s="17" t="s">
        <v>176</v>
      </c>
      <c r="D55" s="19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</row>
    <row r="56" spans="1:9" x14ac:dyDescent="0.25">
      <c r="A56" s="15" t="s">
        <v>101</v>
      </c>
      <c r="B56" s="15" t="s">
        <v>101</v>
      </c>
      <c r="C56" s="17" t="s">
        <v>177</v>
      </c>
      <c r="D56" s="19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</row>
    <row r="57" spans="1:9" x14ac:dyDescent="0.25">
      <c r="A57" s="15" t="s">
        <v>102</v>
      </c>
      <c r="B57" s="15" t="s">
        <v>102</v>
      </c>
      <c r="C57" s="17" t="s">
        <v>178</v>
      </c>
      <c r="D57" s="19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</row>
    <row r="58" spans="1:9" x14ac:dyDescent="0.25">
      <c r="A58" s="15" t="s">
        <v>103</v>
      </c>
      <c r="B58" s="15" t="s">
        <v>103</v>
      </c>
      <c r="C58" s="17" t="s">
        <v>179</v>
      </c>
      <c r="D58" s="19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</row>
    <row r="59" spans="1:9" x14ac:dyDescent="0.25">
      <c r="A59" s="15" t="s">
        <v>104</v>
      </c>
      <c r="B59" s="15" t="s">
        <v>104</v>
      </c>
      <c r="C59" s="17" t="s">
        <v>180</v>
      </c>
      <c r="D59" s="19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</row>
    <row r="60" spans="1:9" x14ac:dyDescent="0.25">
      <c r="A60" s="15" t="s">
        <v>105</v>
      </c>
      <c r="B60" s="15" t="s">
        <v>105</v>
      </c>
      <c r="C60" s="17" t="s">
        <v>181</v>
      </c>
      <c r="D60" s="19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</row>
    <row r="61" spans="1:9" x14ac:dyDescent="0.25">
      <c r="A61" s="15" t="s">
        <v>106</v>
      </c>
      <c r="B61" s="15" t="s">
        <v>106</v>
      </c>
      <c r="C61" s="17" t="s">
        <v>182</v>
      </c>
      <c r="D61" s="19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</row>
    <row r="62" spans="1:9" x14ac:dyDescent="0.25">
      <c r="A62" s="15" t="s">
        <v>107</v>
      </c>
      <c r="B62" s="15" t="s">
        <v>107</v>
      </c>
      <c r="C62" s="17" t="s">
        <v>183</v>
      </c>
      <c r="D62" s="19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</row>
    <row r="63" spans="1:9" x14ac:dyDescent="0.25">
      <c r="A63" s="15" t="s">
        <v>108</v>
      </c>
      <c r="B63" s="15" t="s">
        <v>108</v>
      </c>
      <c r="C63" s="17" t="s">
        <v>184</v>
      </c>
      <c r="D63" s="19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</row>
    <row r="64" spans="1:9" x14ac:dyDescent="0.25">
      <c r="A64" s="15" t="s">
        <v>109</v>
      </c>
      <c r="B64" s="15" t="s">
        <v>109</v>
      </c>
      <c r="C64" s="17" t="s">
        <v>185</v>
      </c>
      <c r="D64" s="19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</row>
    <row r="65" spans="1:9" x14ac:dyDescent="0.25">
      <c r="A65" s="15" t="s">
        <v>110</v>
      </c>
      <c r="B65" s="15" t="s">
        <v>110</v>
      </c>
      <c r="C65" s="17" t="s">
        <v>186</v>
      </c>
      <c r="D65" s="19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</row>
    <row r="66" spans="1:9" x14ac:dyDescent="0.25">
      <c r="A66" s="15" t="s">
        <v>111</v>
      </c>
      <c r="B66" s="15" t="s">
        <v>111</v>
      </c>
      <c r="C66" s="17" t="s">
        <v>187</v>
      </c>
      <c r="D66" s="19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</row>
    <row r="67" spans="1:9" x14ac:dyDescent="0.25">
      <c r="A67" s="15" t="s">
        <v>112</v>
      </c>
      <c r="B67" s="15" t="s">
        <v>112</v>
      </c>
      <c r="C67" s="17" t="s">
        <v>188</v>
      </c>
      <c r="D67" s="19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</row>
    <row r="68" spans="1:9" x14ac:dyDescent="0.25">
      <c r="A68" s="14" t="s">
        <v>113</v>
      </c>
      <c r="B68" s="14" t="s">
        <v>113</v>
      </c>
      <c r="C68" s="16" t="s">
        <v>189</v>
      </c>
      <c r="D68" s="18">
        <v>5308737.4800000004</v>
      </c>
      <c r="E68" s="21">
        <f>+E75</f>
        <v>-163159.45000000001</v>
      </c>
      <c r="F68" s="21">
        <f>+D68+E68</f>
        <v>5145578.03</v>
      </c>
      <c r="G68" s="21">
        <f>+E68</f>
        <v>-163159.45000000001</v>
      </c>
      <c r="H68" s="21">
        <v>5153463.0999999996</v>
      </c>
      <c r="I68" s="21">
        <v>0</v>
      </c>
    </row>
    <row r="69" spans="1:9" x14ac:dyDescent="0.25">
      <c r="A69" s="15" t="s">
        <v>115</v>
      </c>
      <c r="B69" s="15" t="s">
        <v>115</v>
      </c>
      <c r="C69" s="17" t="s">
        <v>190</v>
      </c>
      <c r="D69" s="19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</row>
    <row r="70" spans="1:9" x14ac:dyDescent="0.25">
      <c r="A70" s="15" t="s">
        <v>116</v>
      </c>
      <c r="B70" s="15" t="s">
        <v>116</v>
      </c>
      <c r="C70" s="17" t="s">
        <v>191</v>
      </c>
      <c r="D70" s="19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</row>
    <row r="71" spans="1:9" x14ac:dyDescent="0.25">
      <c r="A71" s="15" t="s">
        <v>117</v>
      </c>
      <c r="B71" s="15" t="s">
        <v>117</v>
      </c>
      <c r="C71" s="17" t="s">
        <v>192</v>
      </c>
      <c r="D71" s="19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</row>
    <row r="72" spans="1:9" x14ac:dyDescent="0.25">
      <c r="A72" s="15" t="s">
        <v>118</v>
      </c>
      <c r="B72" s="15" t="s">
        <v>118</v>
      </c>
      <c r="C72" s="17" t="s">
        <v>193</v>
      </c>
      <c r="D72" s="19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</row>
    <row r="73" spans="1:9" x14ac:dyDescent="0.25">
      <c r="A73" s="15" t="s">
        <v>119</v>
      </c>
      <c r="B73" s="15" t="s">
        <v>119</v>
      </c>
      <c r="C73" s="17" t="s">
        <v>194</v>
      </c>
      <c r="D73" s="19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</row>
    <row r="74" spans="1:9" x14ac:dyDescent="0.25">
      <c r="A74" s="15" t="s">
        <v>120</v>
      </c>
      <c r="B74" s="15" t="s">
        <v>120</v>
      </c>
      <c r="C74" s="17" t="s">
        <v>195</v>
      </c>
      <c r="D74" s="19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</row>
    <row r="75" spans="1:9" x14ac:dyDescent="0.25">
      <c r="A75" s="15" t="s">
        <v>114</v>
      </c>
      <c r="B75" s="15" t="s">
        <v>114</v>
      </c>
      <c r="C75" s="17" t="s">
        <v>196</v>
      </c>
      <c r="D75" s="19">
        <v>5308737.4800000004</v>
      </c>
      <c r="E75" s="20">
        <v>-163159.45000000001</v>
      </c>
      <c r="F75" s="20">
        <f>+D75+E75</f>
        <v>5145578.03</v>
      </c>
      <c r="G75" s="20">
        <f>+E75</f>
        <v>-163159.45000000001</v>
      </c>
      <c r="H75" s="20">
        <v>5153463.0999999996</v>
      </c>
      <c r="I75" s="2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2018-08-06T19:03:08Z</cp:lastPrinted>
  <dcterms:created xsi:type="dcterms:W3CDTF">2018-07-04T16:53:27Z</dcterms:created>
  <dcterms:modified xsi:type="dcterms:W3CDTF">2019-02-02T00:03:56Z</dcterms:modified>
</cp:coreProperties>
</file>